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Password="9D33" lockStructure="1"/>
  <bookViews>
    <workbookView xWindow="240" yWindow="110" windowWidth="14810" windowHeight="8020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C20" i="1" l="1"/>
  <c r="AE9" i="1" l="1"/>
  <c r="AE10" i="1"/>
  <c r="AE8" i="1"/>
  <c r="AC13" i="1"/>
  <c r="AC14" i="1"/>
  <c r="AC12" i="1"/>
  <c r="C21" i="1" l="1"/>
  <c r="C22" i="1"/>
  <c r="C23" i="1"/>
  <c r="AC10" i="1" l="1"/>
  <c r="C10" i="1" s="1"/>
  <c r="AC9" i="1"/>
  <c r="AC8" i="1"/>
  <c r="C8" i="1" s="1"/>
  <c r="J9" i="4" l="1"/>
  <c r="C9" i="1"/>
  <c r="G20" i="1"/>
  <c r="G21" i="1"/>
  <c r="G22" i="1"/>
  <c r="G19" i="1"/>
  <c r="E20" i="1"/>
  <c r="E21" i="1"/>
  <c r="E22" i="1"/>
  <c r="E19" i="1"/>
  <c r="C19" i="1" l="1"/>
  <c r="C18" i="1"/>
  <c r="U5" i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D18" i="1"/>
  <c r="D6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D19" i="1" s="1"/>
  <c r="W18" i="1"/>
  <c r="W17" i="1"/>
  <c r="W24" i="1"/>
  <c r="D23" i="1" s="1"/>
  <c r="W11" i="1"/>
  <c r="D8" i="1" s="1"/>
  <c r="W14" i="1"/>
  <c r="D9" i="1" s="1"/>
  <c r="W29" i="1"/>
  <c r="W21" i="1"/>
  <c r="D11" i="1" l="1"/>
  <c r="F19" i="1"/>
  <c r="F7" i="1"/>
  <c r="H19" i="1"/>
  <c r="H7" i="1"/>
  <c r="D7" i="1"/>
  <c r="J11" i="4" s="1"/>
  <c r="H22" i="1"/>
  <c r="D10" i="1"/>
  <c r="H10" i="1"/>
  <c r="F22" i="1"/>
  <c r="F10" i="1"/>
  <c r="D22" i="1"/>
  <c r="F21" i="1"/>
  <c r="F9" i="1"/>
  <c r="H21" i="1"/>
  <c r="H9" i="1"/>
  <c r="D21" i="1"/>
  <c r="D20" i="1"/>
  <c r="H20" i="1"/>
  <c r="F20" i="1"/>
  <c r="F8" i="1"/>
  <c r="H8" i="1"/>
  <c r="J14" i="4" l="1"/>
  <c r="J22" i="4" l="1"/>
  <c r="J18" i="4"/>
</calcChain>
</file>

<file path=xl/sharedStrings.xml><?xml version="1.0" encoding="utf-8"?>
<sst xmlns="http://schemas.openxmlformats.org/spreadsheetml/2006/main" count="123" uniqueCount="56">
  <si>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</si>
  <si>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</si>
  <si>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</si>
  <si>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</si>
  <si>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</si>
  <si>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</si>
  <si>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</si>
  <si>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</si>
  <si>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</si>
  <si>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</si>
  <si>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</si>
  <si>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</si>
  <si>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</si>
  <si>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</si>
  <si>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</si>
  <si>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</si>
  <si>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</si>
  <si>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</si>
  <si>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</si>
  <si>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</si>
  <si>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</si>
  <si>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</si>
  <si>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</si>
  <si>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</si>
  <si>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</si>
  <si>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</si>
  <si>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</si>
  <si>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</si>
  <si>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</si>
  <si>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</si>
  <si>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</si>
  <si>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</si>
  <si>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</si>
  <si>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</si>
  <si>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</si>
  <si>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</si>
  <si>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</si>
  <si>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</si>
  <si>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</si>
  <si>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</si>
  <si>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</si>
  <si>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</si>
  <si>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</si>
  <si>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</si>
  <si>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в кінці терміну</t>
  </si>
  <si>
    <t>КАЛЬКУЛЯТОР ПО ДЕПОЗИТУ "ДОХІДНИЙ"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</si>
  <si>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</si>
  <si>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</si>
  <si>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</si>
  <si>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</si>
  <si>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</si>
  <si>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</si>
  <si>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</si>
  <si>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відділення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</si>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</sst>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6"/>
  <sheetViews>
    <sheetView tabSelected="1" zoomScale="93" zoomScaleNormal="93" workbookViewId="0">
      <selection activeCell="H7" sqref="H7:N7"/>
    </sheetView>
  </sheetViews>
  <sheetFormatPr defaultRowHeight="14.5" x14ac:dyDescent="0.35"/>
  <cols>
    <col min="1" max="1" width="11.90625" customWidth="1"/>
    <col min="2" max="2" width="4.54296875" style="10" customWidth="1"/>
    <col min="3" max="3" width="6.08984375" style="10" customWidth="1"/>
    <col min="4" max="4" width="33.453125" customWidth="1"/>
    <col min="5" max="5" width="7.6328125" customWidth="1"/>
    <col min="6" max="6" width="25.90625" customWidth="1"/>
    <col min="7" max="7" width="4.90625" customWidth="1"/>
    <col min="8" max="8" width="23.453125" customWidth="1"/>
    <col min="9" max="9" width="12.08984375" customWidth="1"/>
    <col min="10" max="10" width="13.36328125" customWidth="1"/>
    <col min="11" max="11" width="11" customWidth="1"/>
    <col min="15" max="15" width="12.6328125" customWidth="1"/>
  </cols>
  <sheetData>
    <row r="1" spans="1:18" ht="35.25" customHeight="1" x14ac:dyDescent="0.35">
      <c r="A1" s="10"/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0"/>
      <c r="Q1" s="10"/>
      <c r="R1" s="10"/>
    </row>
    <row r="2" spans="1:18" ht="17.5" x14ac:dyDescent="0.35">
      <c r="A2" s="10"/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  <c r="P2" s="10"/>
      <c r="Q2" s="10"/>
      <c r="R2" s="10"/>
    </row>
    <row r="3" spans="1:18" x14ac:dyDescent="0.35">
      <c r="A3" s="10"/>
      <c r="B3" s="80" t="s">
        <v>18</v>
      </c>
      <c r="C3" s="80"/>
      <c r="D3" s="80"/>
      <c r="E3" s="80"/>
      <c r="F3" s="80"/>
      <c r="G3" s="12"/>
      <c r="H3" s="81" t="s">
        <v>21</v>
      </c>
      <c r="I3" s="81"/>
      <c r="J3" s="81"/>
      <c r="K3" s="81"/>
      <c r="L3" s="81"/>
      <c r="M3" s="81"/>
      <c r="N3" s="81"/>
      <c r="O3" s="10"/>
      <c r="P3" s="10"/>
      <c r="Q3" s="10"/>
      <c r="R3" s="10"/>
    </row>
    <row r="4" spans="1:18" x14ac:dyDescent="0.35">
      <c r="A4" s="10"/>
      <c r="B4" s="80" t="s">
        <v>0</v>
      </c>
      <c r="C4" s="80"/>
      <c r="D4" s="80"/>
      <c r="E4" s="80"/>
      <c r="F4" s="80"/>
      <c r="G4" s="11"/>
      <c r="H4" s="82" t="s">
        <v>44</v>
      </c>
      <c r="I4" s="82"/>
      <c r="J4" s="82"/>
      <c r="K4" s="82"/>
      <c r="L4" s="82"/>
      <c r="M4" s="82"/>
      <c r="N4" s="82"/>
      <c r="O4" s="10"/>
      <c r="P4" s="10"/>
      <c r="Q4" s="10"/>
      <c r="R4" s="10"/>
    </row>
    <row r="5" spans="1:18" x14ac:dyDescent="0.35">
      <c r="A5" s="10"/>
      <c r="B5" s="80" t="s">
        <v>1</v>
      </c>
      <c r="C5" s="80"/>
      <c r="D5" s="80"/>
      <c r="E5" s="80"/>
      <c r="F5" s="80"/>
      <c r="G5" s="11"/>
      <c r="H5" s="76" t="s">
        <v>37</v>
      </c>
      <c r="I5" s="76"/>
      <c r="J5" s="76"/>
      <c r="K5" s="76"/>
      <c r="L5" s="76"/>
      <c r="M5" s="76"/>
      <c r="N5" s="76"/>
      <c r="O5" s="10"/>
      <c r="P5" s="10"/>
      <c r="Q5" s="10"/>
      <c r="R5" s="10"/>
    </row>
    <row r="6" spans="1:18" x14ac:dyDescent="0.35">
      <c r="A6" s="10"/>
      <c r="B6" s="80" t="s">
        <v>3</v>
      </c>
      <c r="C6" s="80"/>
      <c r="D6" s="80"/>
      <c r="E6" s="80"/>
      <c r="F6" s="80"/>
      <c r="G6" s="11"/>
      <c r="H6" s="76" t="s">
        <v>22</v>
      </c>
      <c r="I6" s="76"/>
      <c r="J6" s="76"/>
      <c r="K6" s="76"/>
      <c r="L6" s="76"/>
      <c r="M6" s="76"/>
      <c r="N6" s="76"/>
      <c r="O6" s="10"/>
      <c r="P6" s="10"/>
      <c r="Q6" s="10"/>
      <c r="R6" s="10"/>
    </row>
    <row r="7" spans="1:18" x14ac:dyDescent="0.35">
      <c r="A7" s="10"/>
      <c r="B7" s="80" t="s">
        <v>2</v>
      </c>
      <c r="C7" s="80"/>
      <c r="D7" s="80"/>
      <c r="E7" s="80"/>
      <c r="F7" s="80"/>
      <c r="G7" s="11"/>
      <c r="H7" s="76" t="s">
        <v>46</v>
      </c>
      <c r="I7" s="76"/>
      <c r="J7" s="76"/>
      <c r="K7" s="76"/>
      <c r="L7" s="76"/>
      <c r="M7" s="76"/>
      <c r="N7" s="76"/>
      <c r="O7" s="10"/>
      <c r="P7" s="10"/>
      <c r="Q7" s="29"/>
      <c r="R7" s="10"/>
    </row>
    <row r="8" spans="1:18" ht="18" thickBot="1" x14ac:dyDescent="0.4">
      <c r="A8" s="10"/>
      <c r="B8" s="78" t="s">
        <v>23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0"/>
      <c r="P8" s="10"/>
      <c r="Q8" s="10"/>
      <c r="R8" s="10"/>
    </row>
    <row r="9" spans="1:18" ht="23.25" customHeight="1" thickBot="1" x14ac:dyDescent="0.4">
      <c r="A9" s="10"/>
      <c r="B9" s="56" t="s">
        <v>24</v>
      </c>
      <c r="C9" s="56"/>
      <c r="D9" s="56"/>
      <c r="E9" s="23"/>
      <c r="F9" s="14">
        <v>700000</v>
      </c>
      <c r="G9" s="24"/>
      <c r="H9" s="84" t="s">
        <v>50</v>
      </c>
      <c r="I9" s="85"/>
      <c r="J9" s="86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7.4999999999999997E-2</v>
      </c>
      <c r="K9" s="87"/>
      <c r="L9" s="83"/>
      <c r="M9" s="83"/>
      <c r="N9" s="83"/>
      <c r="O9" s="10"/>
      <c r="P9" s="10"/>
      <c r="Q9" s="10"/>
      <c r="R9" s="10"/>
    </row>
    <row r="10" spans="1:18" ht="5.25" customHeight="1" thickBot="1" x14ac:dyDescent="0.4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77"/>
      <c r="M10" s="77"/>
      <c r="N10" s="77"/>
      <c r="O10" s="10"/>
      <c r="P10" s="10"/>
      <c r="Q10" s="10"/>
      <c r="R10" s="10"/>
    </row>
    <row r="11" spans="1:18" ht="15.75" customHeight="1" x14ac:dyDescent="0.35">
      <c r="A11" s="10"/>
      <c r="B11" s="56" t="s">
        <v>18</v>
      </c>
      <c r="C11" s="56"/>
      <c r="D11" s="56"/>
      <c r="E11" s="13"/>
      <c r="F11" s="14" t="s">
        <v>28</v>
      </c>
      <c r="G11" s="15"/>
      <c r="H11" s="59" t="s">
        <v>48</v>
      </c>
      <c r="I11" s="60"/>
      <c r="J11" s="61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78534.246575342462</v>
      </c>
      <c r="K11" s="62"/>
      <c r="L11" s="77"/>
      <c r="M11" s="77"/>
      <c r="N11" s="77"/>
      <c r="O11" s="10"/>
      <c r="P11" s="10"/>
      <c r="Q11" s="10"/>
      <c r="R11" s="10"/>
    </row>
    <row r="12" spans="1:18" ht="5.25" customHeight="1" thickBot="1" x14ac:dyDescent="0.4">
      <c r="A12" s="10"/>
      <c r="B12" s="57"/>
      <c r="C12" s="57"/>
      <c r="D12" s="57"/>
      <c r="E12" s="17"/>
      <c r="F12" s="18"/>
      <c r="G12" s="15"/>
      <c r="H12" s="59"/>
      <c r="I12" s="60"/>
      <c r="J12" s="63"/>
      <c r="K12" s="64"/>
      <c r="L12" s="16"/>
      <c r="M12" s="16"/>
      <c r="N12" s="16"/>
      <c r="O12" s="10"/>
      <c r="P12" s="10"/>
      <c r="Q12" s="10"/>
      <c r="R12" s="10"/>
    </row>
    <row r="13" spans="1:18" ht="15.5" thickBot="1" x14ac:dyDescent="0.4">
      <c r="A13" s="10"/>
      <c r="B13" s="56" t="s">
        <v>47</v>
      </c>
      <c r="C13" s="56"/>
      <c r="D13" s="56"/>
      <c r="E13" s="13"/>
      <c r="F13" s="14" t="s">
        <v>53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5">
      <c r="A14" s="10"/>
      <c r="B14" s="57"/>
      <c r="C14" s="57"/>
      <c r="D14" s="57"/>
      <c r="E14" s="17"/>
      <c r="F14" s="18"/>
      <c r="G14" s="15"/>
      <c r="H14" s="65" t="s">
        <v>49</v>
      </c>
      <c r="I14" s="66"/>
      <c r="J14" s="67">
        <f>J11-(J11*19.5%)</f>
        <v>63220.068493150684</v>
      </c>
      <c r="K14" s="68"/>
      <c r="L14" s="73"/>
      <c r="M14" s="74"/>
      <c r="N14" s="74"/>
      <c r="O14" s="10"/>
      <c r="P14" s="10"/>
      <c r="Q14" s="10"/>
      <c r="R14" s="10"/>
    </row>
    <row r="15" spans="1:18" ht="14.25" customHeight="1" x14ac:dyDescent="0.35">
      <c r="A15" s="10"/>
      <c r="B15" s="56" t="s">
        <v>15</v>
      </c>
      <c r="C15" s="56"/>
      <c r="D15" s="56"/>
      <c r="E15" s="13"/>
      <c r="F15" s="14" t="s">
        <v>29</v>
      </c>
      <c r="G15" s="15"/>
      <c r="H15" s="65"/>
      <c r="I15" s="66"/>
      <c r="J15" s="69"/>
      <c r="K15" s="70"/>
      <c r="L15" s="74"/>
      <c r="M15" s="74"/>
      <c r="N15" s="74"/>
      <c r="O15" s="10"/>
      <c r="P15" s="10"/>
      <c r="Q15" s="10"/>
      <c r="R15" s="10"/>
    </row>
    <row r="16" spans="1:18" ht="5.25" customHeight="1" thickBot="1" x14ac:dyDescent="0.4">
      <c r="A16" s="10"/>
      <c r="B16" s="57"/>
      <c r="C16" s="57"/>
      <c r="D16" s="57"/>
      <c r="E16" s="17"/>
      <c r="F16" s="18"/>
      <c r="G16" s="15"/>
      <c r="H16" s="65"/>
      <c r="I16" s="66"/>
      <c r="J16" s="71"/>
      <c r="K16" s="72"/>
      <c r="L16" s="74"/>
      <c r="M16" s="74"/>
      <c r="N16" s="74"/>
      <c r="O16" s="10"/>
      <c r="P16" s="10"/>
      <c r="Q16" s="10"/>
      <c r="R16" s="10"/>
    </row>
    <row r="17" spans="1:18" ht="15.5" thickBot="1" x14ac:dyDescent="0.4">
      <c r="A17" s="10"/>
      <c r="B17" s="55" t="s">
        <v>0</v>
      </c>
      <c r="C17" s="55"/>
      <c r="D17" s="55"/>
      <c r="E17" s="13"/>
      <c r="F17" s="14" t="s">
        <v>44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5">
      <c r="A18" s="10"/>
      <c r="B18" s="57"/>
      <c r="C18" s="57"/>
      <c r="D18" s="57"/>
      <c r="E18" s="17"/>
      <c r="F18" s="18"/>
      <c r="G18" s="15"/>
      <c r="H18" s="65" t="s">
        <v>51</v>
      </c>
      <c r="I18" s="66"/>
      <c r="J18" s="67">
        <f>J11-J14</f>
        <v>15314.178082191778</v>
      </c>
      <c r="K18" s="68"/>
      <c r="L18" s="75"/>
      <c r="M18" s="75"/>
      <c r="N18" s="75"/>
      <c r="O18" s="10"/>
      <c r="P18" s="10"/>
      <c r="Q18" s="10"/>
      <c r="R18" s="10"/>
    </row>
    <row r="19" spans="1:18" x14ac:dyDescent="0.35">
      <c r="A19" s="10"/>
      <c r="B19" s="55" t="s">
        <v>19</v>
      </c>
      <c r="C19" s="55"/>
      <c r="D19" s="55"/>
      <c r="E19" s="13"/>
      <c r="F19" s="14">
        <v>18</v>
      </c>
      <c r="G19" s="15"/>
      <c r="H19" s="65"/>
      <c r="I19" s="66"/>
      <c r="J19" s="69"/>
      <c r="K19" s="70"/>
      <c r="L19" s="75"/>
      <c r="M19" s="75"/>
      <c r="N19" s="75"/>
      <c r="O19" s="10"/>
      <c r="P19" s="10"/>
      <c r="Q19" s="10"/>
      <c r="R19" s="10"/>
    </row>
    <row r="20" spans="1:18" ht="5.25" customHeight="1" thickBot="1" x14ac:dyDescent="0.4">
      <c r="A20" s="10"/>
      <c r="B20" s="57"/>
      <c r="C20" s="57"/>
      <c r="D20" s="57"/>
      <c r="E20" s="17"/>
      <c r="F20" s="18"/>
      <c r="G20" s="15"/>
      <c r="H20" s="65"/>
      <c r="I20" s="66"/>
      <c r="J20" s="71"/>
      <c r="K20" s="72"/>
      <c r="L20" s="75"/>
      <c r="M20" s="75"/>
      <c r="N20" s="75"/>
      <c r="O20" s="10"/>
      <c r="P20" s="10"/>
      <c r="Q20" s="10"/>
      <c r="R20" s="10"/>
    </row>
    <row r="21" spans="1:18" ht="16" thickBot="1" x14ac:dyDescent="0.4">
      <c r="A21" s="10"/>
      <c r="B21" s="55" t="s">
        <v>14</v>
      </c>
      <c r="C21" s="55"/>
      <c r="D21" s="55"/>
      <c r="E21" s="13"/>
      <c r="F21" s="21">
        <v>44358</v>
      </c>
      <c r="G21" s="15"/>
      <c r="H21" s="48"/>
      <c r="I21" s="48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4">
      <c r="A22" s="10"/>
      <c r="B22" s="34"/>
      <c r="C22" s="34"/>
      <c r="D22" s="34"/>
      <c r="E22" s="13"/>
      <c r="F22" s="36"/>
      <c r="G22" s="15"/>
      <c r="H22" s="49" t="s">
        <v>52</v>
      </c>
      <c r="I22" s="49"/>
      <c r="J22" s="50">
        <f>((J14/F9)/VLOOKUP(F19,Лист1!T6:W24,4,0)*Лист1!W18)</f>
        <v>6.0154653284671532E-2</v>
      </c>
      <c r="K22" s="51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4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4">
      <c r="A24" s="10"/>
      <c r="B24" s="41"/>
      <c r="C24" s="41"/>
      <c r="D24" s="41"/>
      <c r="E24" s="13"/>
      <c r="F24" s="36"/>
      <c r="G24" s="15"/>
      <c r="H24" s="52" t="s">
        <v>54</v>
      </c>
      <c r="I24" s="52"/>
      <c r="J24" s="53">
        <v>0</v>
      </c>
      <c r="K24" s="54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4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4">
      <c r="A26" s="10"/>
      <c r="B26" s="45" t="s">
        <v>55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5">
      <c r="A27" s="10"/>
      <c r="B27" s="79"/>
      <c r="C27" s="79"/>
      <c r="D27" s="7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5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5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8">
    <dataValidation type="list" allowBlank="1" showInputMessage="1" showErrorMessage="1" sqref="F19: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"відділення,інтернет-банкінг"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30"/>
  <sheetViews>
    <sheetView workbookViewId="0">
      <selection activeCell="C8" sqref="C8"/>
    </sheetView>
  </sheetViews>
  <sheetFormatPr defaultRowHeight="14.5" outlineLevelCol="1" x14ac:dyDescent="0.35"/>
  <cols>
    <col min="1" max="1" width="30.08984375" customWidth="1"/>
    <col min="2" max="2" width="4.36328125" hidden="1" customWidth="1" outlineLevel="1"/>
    <col min="3" max="3" width="11.90625" customWidth="1" collapsed="1"/>
    <col min="4" max="8" width="12.453125" customWidth="1"/>
    <col min="9" max="9" width="11" customWidth="1"/>
    <col min="10" max="14" width="11.54296875" customWidth="1"/>
    <col min="15" max="15" width="11.36328125" customWidth="1"/>
    <col min="16" max="16" width="13.08984375" customWidth="1"/>
    <col min="17" max="17" width="10.90625" customWidth="1"/>
    <col min="18" max="18" width="13.36328125" customWidth="1"/>
    <col min="20" max="20" width="9.08984375" customWidth="1" outlineLevel="1"/>
    <col min="21" max="21" width="10.08984375" customWidth="1" outlineLevel="1"/>
    <col min="22" max="23" width="9.08984375" customWidth="1" outlineLevel="1"/>
    <col min="28" max="28" width="11.54296875" customWidth="1"/>
    <col min="30" max="30" width="11.6328125" customWidth="1"/>
    <col min="32" max="32" width="12.08984375" customWidth="1"/>
  </cols>
  <sheetData>
    <row r="1" spans="1:32" ht="18.75" customHeight="1" x14ac:dyDescent="0.35">
      <c r="A1" s="96" t="s">
        <v>4</v>
      </c>
      <c r="B1" s="103"/>
      <c r="C1" s="100" t="s">
        <v>13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AC1" s="30"/>
      <c r="AD1" s="30"/>
    </row>
    <row r="2" spans="1:32" ht="16.5" customHeight="1" x14ac:dyDescent="0.35">
      <c r="A2" s="96"/>
      <c r="B2" s="104"/>
      <c r="C2" s="90" t="s">
        <v>11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102" t="s">
        <v>16</v>
      </c>
      <c r="P2" s="102"/>
      <c r="Q2" s="102"/>
      <c r="R2" s="102"/>
    </row>
    <row r="3" spans="1:32" ht="16.5" customHeight="1" x14ac:dyDescent="0.35">
      <c r="A3" s="96"/>
      <c r="B3" s="104"/>
      <c r="C3" s="93" t="s">
        <v>42</v>
      </c>
      <c r="D3" s="93"/>
      <c r="E3" s="93"/>
      <c r="F3" s="93"/>
      <c r="G3" s="93"/>
      <c r="H3" s="93"/>
      <c r="I3" s="93" t="s">
        <v>43</v>
      </c>
      <c r="J3" s="93"/>
      <c r="K3" s="93"/>
      <c r="L3" s="93"/>
      <c r="M3" s="93"/>
      <c r="N3" s="93"/>
      <c r="O3" s="93" t="s">
        <v>9</v>
      </c>
      <c r="P3" s="93"/>
      <c r="Q3" s="93" t="s">
        <v>10</v>
      </c>
      <c r="R3" s="93"/>
    </row>
    <row r="4" spans="1:32" ht="18" customHeight="1" x14ac:dyDescent="0.35">
      <c r="A4" s="96"/>
      <c r="B4" s="104"/>
      <c r="C4" s="101" t="s">
        <v>25</v>
      </c>
      <c r="D4" s="101"/>
      <c r="E4" s="94" t="s">
        <v>26</v>
      </c>
      <c r="F4" s="95"/>
      <c r="G4" s="94" t="s">
        <v>27</v>
      </c>
      <c r="H4" s="95"/>
      <c r="I4" s="101" t="s">
        <v>25</v>
      </c>
      <c r="J4" s="101"/>
      <c r="K4" s="94" t="s">
        <v>26</v>
      </c>
      <c r="L4" s="95"/>
      <c r="M4" s="94" t="s">
        <v>27</v>
      </c>
      <c r="N4" s="95"/>
      <c r="O4" s="94" t="s">
        <v>25</v>
      </c>
      <c r="P4" s="106"/>
      <c r="Q4" s="106"/>
      <c r="R4" s="95"/>
    </row>
    <row r="5" spans="1:32" ht="37.5" customHeight="1" x14ac:dyDescent="0.35">
      <c r="A5" s="96"/>
      <c r="B5" s="105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44358</v>
      </c>
      <c r="X5" s="44"/>
    </row>
    <row r="6" spans="1:32" x14ac:dyDescent="0.35">
      <c r="A6" s="2" t="s">
        <v>38</v>
      </c>
      <c r="B6" s="2">
        <v>1</v>
      </c>
      <c r="C6" s="3">
        <v>0.06</v>
      </c>
      <c r="D6" s="5">
        <f>Калькулятор!F9*Лист1!C6/365*(V6-2)</f>
        <v>3221.9178082191779</v>
      </c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44388</v>
      </c>
      <c r="V6">
        <f>U6-U5</f>
        <v>30</v>
      </c>
      <c r="W6">
        <f>V6-V5</f>
        <v>30</v>
      </c>
      <c r="AA6" s="89" t="s">
        <v>35</v>
      </c>
      <c r="AB6" s="89"/>
      <c r="AC6" s="88" t="s">
        <v>36</v>
      </c>
      <c r="AD6" s="88"/>
      <c r="AE6" s="88" t="s">
        <v>32</v>
      </c>
      <c r="AF6" s="88"/>
    </row>
    <row r="7" spans="1:32" x14ac:dyDescent="0.35">
      <c r="A7" s="2" t="s">
        <v>39</v>
      </c>
      <c r="B7" s="2">
        <v>3</v>
      </c>
      <c r="C7" s="3">
        <v>8.7499999999999994E-2</v>
      </c>
      <c r="D7" s="5">
        <f>Калькулятор!$F$9*Лист1!C7/365*(W8-2)</f>
        <v>15102.739726027396</v>
      </c>
      <c r="E7" s="3">
        <v>2.5000000000000001E-3</v>
      </c>
      <c r="F7" s="5">
        <f>Калькулятор!$F$9*Лист1!E7/365*(W8-2)</f>
        <v>431.50684931506845</v>
      </c>
      <c r="G7" s="3">
        <v>2.5000000000000001E-3</v>
      </c>
      <c r="H7" s="5">
        <f>Калькулятор!$F$9*Лист1!G7/365*(W8-2)</f>
        <v>431.50684931506845</v>
      </c>
      <c r="I7" s="3"/>
      <c r="J7" s="9"/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44419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5">
      <c r="A8" s="2" t="s">
        <v>40</v>
      </c>
      <c r="B8" s="2">
        <v>6</v>
      </c>
      <c r="C8" s="3">
        <f>IF(Калькулятор!$F$9&gt;=100000,AC8,AA8)</f>
        <v>8.7500000000000008E-2</v>
      </c>
      <c r="D8" s="5">
        <f>(Калькулятор!$F$9*Лист1!C8/365*(W11-2))</f>
        <v>30373.287671232883</v>
      </c>
      <c r="E8" s="3">
        <v>5.0000000000000001E-3</v>
      </c>
      <c r="F8" s="5">
        <f>Калькулятор!$F$9*Лист1!E8/365*(W11-2)</f>
        <v>1735.6164383561643</v>
      </c>
      <c r="G8" s="3">
        <v>3.5000000000000001E-3</v>
      </c>
      <c r="H8" s="5">
        <f>Калькулятор!$F$9*Лист1!G8/365*(W11-2)</f>
        <v>1214.9315068493152</v>
      </c>
      <c r="I8" s="3"/>
      <c r="J8" s="9"/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44450</v>
      </c>
      <c r="V8">
        <f t="shared" si="1"/>
        <v>31</v>
      </c>
      <c r="W8">
        <f>SUM(V6:V8)</f>
        <v>92</v>
      </c>
      <c r="Z8" s="33">
        <v>6</v>
      </c>
      <c r="AA8" s="3">
        <v>8.2500000000000004E-2</v>
      </c>
      <c r="AB8" s="3"/>
      <c r="AC8" s="32">
        <f>IF(Калькулятор!$F$9&gt;=500000,AE8,AC12)</f>
        <v>8.7500000000000008E-2</v>
      </c>
      <c r="AD8" s="32"/>
      <c r="AE8" s="32">
        <f>AA8+0.5%</f>
        <v>8.7500000000000008E-2</v>
      </c>
      <c r="AF8" s="32"/>
    </row>
    <row r="9" spans="1:32" x14ac:dyDescent="0.35">
      <c r="A9" s="2" t="s">
        <v>41</v>
      </c>
      <c r="B9" s="2">
        <v>9</v>
      </c>
      <c r="C9" s="3">
        <f>IF(Калькулятор!$F$9&gt;=100000,AC9,AA9)</f>
        <v>9.5000000000000001E-2</v>
      </c>
      <c r="D9" s="5">
        <f>Калькулятор!$F$9*Лист1!C9/365*(W14-2)</f>
        <v>49373.972602739726</v>
      </c>
      <c r="E9" s="3">
        <v>0.01</v>
      </c>
      <c r="F9" s="5">
        <f>Калькулятор!$F$9*Лист1!E9/365*(W14-2)</f>
        <v>5197.2602739726026</v>
      </c>
      <c r="G9" s="3">
        <v>4.0000000000000001E-3</v>
      </c>
      <c r="H9" s="5">
        <f>Калькулятор!$F$9*Лист1!G9/365*(W14-2)</f>
        <v>2078.9041095890411</v>
      </c>
      <c r="I9" s="3"/>
      <c r="J9" s="9"/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44480</v>
      </c>
      <c r="V9">
        <f t="shared" si="1"/>
        <v>30</v>
      </c>
      <c r="Z9" s="33">
        <v>9</v>
      </c>
      <c r="AA9" s="3">
        <v>0.09</v>
      </c>
      <c r="AB9" s="3"/>
      <c r="AC9" s="32">
        <f>IF(Калькулятор!$F$9&gt;=500000,AE9,AC13)</f>
        <v>9.5000000000000001E-2</v>
      </c>
      <c r="AD9" s="32"/>
      <c r="AE9" s="32">
        <f t="shared" ref="AE9:AE10" si="2">AA9+0.5%</f>
        <v>9.5000000000000001E-2</v>
      </c>
      <c r="AF9" s="32"/>
    </row>
    <row r="10" spans="1:32" x14ac:dyDescent="0.35">
      <c r="A10" s="2" t="s">
        <v>5</v>
      </c>
      <c r="B10" s="2">
        <v>12</v>
      </c>
      <c r="C10" s="3">
        <f>IF(Калькулятор!$F$9&gt;=100000,AC10,AA10)</f>
        <v>9.5000000000000001E-2</v>
      </c>
      <c r="D10" s="5">
        <f>Калькулятор!$F$9*Лист1!C10/365*(W18-2)</f>
        <v>66135.616438356155</v>
      </c>
      <c r="E10" s="3">
        <v>0.01</v>
      </c>
      <c r="F10" s="5">
        <f>Калькулятор!$F$9*Лист1!E10/365*(W18-2)</f>
        <v>6961.6438356164381</v>
      </c>
      <c r="G10" s="3">
        <v>5.0000000000000001E-3</v>
      </c>
      <c r="H10" s="5">
        <f>Калькулятор!$F$9*Лист1!G10/365*(W18-2)</f>
        <v>3480.821917808219</v>
      </c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44511</v>
      </c>
      <c r="V10">
        <f t="shared" si="1"/>
        <v>31</v>
      </c>
      <c r="Z10" s="33">
        <v>12</v>
      </c>
      <c r="AA10" s="3">
        <v>0.09</v>
      </c>
      <c r="AB10" s="3"/>
      <c r="AC10" s="32">
        <f>IF(Калькулятор!$F$9&gt;=500000,AE10,AC14)</f>
        <v>9.5000000000000001E-2</v>
      </c>
      <c r="AD10" s="32"/>
      <c r="AE10" s="32">
        <f t="shared" si="2"/>
        <v>9.5000000000000001E-2</v>
      </c>
      <c r="AF10" s="32"/>
    </row>
    <row r="11" spans="1:32" x14ac:dyDescent="0.35">
      <c r="A11" s="2" t="s">
        <v>6</v>
      </c>
      <c r="B11" s="2">
        <v>18</v>
      </c>
      <c r="C11" s="3">
        <v>7.4999999999999997E-2</v>
      </c>
      <c r="D11" s="5">
        <f>Калькулятор!$F$9*Лист1!C11/365*(W24-2)</f>
        <v>78534.246575342462</v>
      </c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44541</v>
      </c>
      <c r="V11">
        <f t="shared" si="1"/>
        <v>30</v>
      </c>
      <c r="W11">
        <f>SUM(V6:V11)</f>
        <v>183</v>
      </c>
      <c r="AC11" s="88" t="s">
        <v>31</v>
      </c>
      <c r="AD11" s="88"/>
    </row>
    <row r="12" spans="1:32" ht="15" customHeight="1" x14ac:dyDescent="0.3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T12">
        <v>7</v>
      </c>
      <c r="U12" s="1">
        <f t="shared" si="0"/>
        <v>44572</v>
      </c>
      <c r="V12">
        <f>U12-U11</f>
        <v>31</v>
      </c>
      <c r="AC12" s="32">
        <f>AA8+0.25%</f>
        <v>8.5000000000000006E-2</v>
      </c>
      <c r="AD12" s="32"/>
      <c r="AE12" s="32"/>
      <c r="AF12" s="32"/>
    </row>
    <row r="13" spans="1:32" x14ac:dyDescent="0.35">
      <c r="A13" s="96" t="s">
        <v>4</v>
      </c>
      <c r="B13" s="103"/>
      <c r="C13" s="100" t="s">
        <v>17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T13">
        <v>8</v>
      </c>
      <c r="U13" s="1">
        <f t="shared" si="0"/>
        <v>44603</v>
      </c>
      <c r="V13">
        <f t="shared" si="1"/>
        <v>31</v>
      </c>
      <c r="AC13" s="32">
        <f t="shared" ref="AC13:AC14" si="3">AA9+0.25%</f>
        <v>9.2499999999999999E-2</v>
      </c>
      <c r="AD13" s="32"/>
      <c r="AE13" s="32"/>
      <c r="AF13" s="32"/>
    </row>
    <row r="14" spans="1:32" x14ac:dyDescent="0.35">
      <c r="A14" s="96"/>
      <c r="B14" s="104"/>
      <c r="C14" s="90" t="s">
        <v>11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102" t="s">
        <v>16</v>
      </c>
      <c r="P14" s="102"/>
      <c r="Q14" s="102"/>
      <c r="R14" s="102"/>
      <c r="T14">
        <v>9</v>
      </c>
      <c r="U14" s="1">
        <f t="shared" si="0"/>
        <v>44631</v>
      </c>
      <c r="V14">
        <f t="shared" si="1"/>
        <v>28</v>
      </c>
      <c r="W14">
        <f>SUM(V6:V14)</f>
        <v>273</v>
      </c>
      <c r="AC14" s="32">
        <f t="shared" si="3"/>
        <v>9.2499999999999999E-2</v>
      </c>
      <c r="AD14" s="32"/>
      <c r="AE14" s="32"/>
      <c r="AF14" s="32"/>
    </row>
    <row r="15" spans="1:32" x14ac:dyDescent="0.35">
      <c r="A15" s="96"/>
      <c r="B15" s="104"/>
      <c r="C15" s="93" t="s">
        <v>42</v>
      </c>
      <c r="D15" s="93"/>
      <c r="E15" s="93"/>
      <c r="F15" s="93"/>
      <c r="G15" s="93"/>
      <c r="H15" s="93"/>
      <c r="I15" s="93" t="s">
        <v>43</v>
      </c>
      <c r="J15" s="93"/>
      <c r="K15" s="93"/>
      <c r="L15" s="93"/>
      <c r="M15" s="93"/>
      <c r="N15" s="93"/>
      <c r="O15" s="93" t="s">
        <v>9</v>
      </c>
      <c r="P15" s="93"/>
      <c r="Q15" s="93" t="s">
        <v>10</v>
      </c>
      <c r="R15" s="93"/>
      <c r="T15">
        <v>10</v>
      </c>
      <c r="U15" s="1">
        <f t="shared" ref="U15:U29" si="4">EDATE($U$5,T15)</f>
        <v>44662</v>
      </c>
      <c r="AC15" s="31"/>
      <c r="AD15" s="31"/>
      <c r="AE15" s="31"/>
      <c r="AF15" s="31"/>
    </row>
    <row r="16" spans="1:32" x14ac:dyDescent="0.35">
      <c r="A16" s="96"/>
      <c r="B16" s="104"/>
      <c r="C16" s="101" t="s">
        <v>25</v>
      </c>
      <c r="D16" s="101"/>
      <c r="E16" s="94" t="s">
        <v>26</v>
      </c>
      <c r="F16" s="95"/>
      <c r="G16" s="94" t="s">
        <v>27</v>
      </c>
      <c r="H16" s="95"/>
      <c r="I16" s="101" t="s">
        <v>25</v>
      </c>
      <c r="J16" s="101"/>
      <c r="K16" s="94" t="s">
        <v>26</v>
      </c>
      <c r="L16" s="95"/>
      <c r="M16" s="94" t="s">
        <v>27</v>
      </c>
      <c r="N16" s="95"/>
      <c r="O16" s="94" t="s">
        <v>25</v>
      </c>
      <c r="P16" s="106"/>
      <c r="Q16" s="106"/>
      <c r="R16" s="95"/>
      <c r="T16">
        <v>11</v>
      </c>
      <c r="U16" s="1">
        <f t="shared" si="4"/>
        <v>44692</v>
      </c>
      <c r="V16">
        <f>U16-U14</f>
        <v>61</v>
      </c>
    </row>
    <row r="17" spans="1:23" ht="29" x14ac:dyDescent="0.35">
      <c r="A17" s="96"/>
      <c r="B17" s="105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4"/>
        <v>44723</v>
      </c>
      <c r="V17">
        <f t="shared" si="1"/>
        <v>31</v>
      </c>
      <c r="W17">
        <f>SUM(V6:V17)</f>
        <v>365</v>
      </c>
    </row>
    <row r="18" spans="1:23" x14ac:dyDescent="0.35">
      <c r="A18" s="2" t="s">
        <v>38</v>
      </c>
      <c r="B18" s="2">
        <v>1</v>
      </c>
      <c r="C18" s="3">
        <f>C6+0.5%</f>
        <v>6.5000000000000002E-2</v>
      </c>
      <c r="D18" s="5">
        <f>Калькулятор!F9*Лист1!C18/365*(V6-2)</f>
        <v>3490.4109589041095</v>
      </c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4"/>
        <v>44753</v>
      </c>
      <c r="V18">
        <f t="shared" si="1"/>
        <v>30</v>
      </c>
      <c r="W18">
        <f>SUM(V6:V17)</f>
        <v>365</v>
      </c>
    </row>
    <row r="19" spans="1:23" x14ac:dyDescent="0.35">
      <c r="A19" s="2" t="s">
        <v>39</v>
      </c>
      <c r="B19" s="2">
        <v>3</v>
      </c>
      <c r="C19" s="3">
        <f>C7+0.5%</f>
        <v>9.2499999999999999E-2</v>
      </c>
      <c r="D19" s="5">
        <f>Калькулятор!$F$9*Лист1!C19/365*(W8-2)</f>
        <v>15965.753424657532</v>
      </c>
      <c r="E19" s="3">
        <f>E7</f>
        <v>2.5000000000000001E-3</v>
      </c>
      <c r="F19" s="5">
        <f>Калькулятор!$F$9*Лист1!E19/365*(W8-2)</f>
        <v>431.50684931506845</v>
      </c>
      <c r="G19" s="3">
        <f>G7</f>
        <v>2.5000000000000001E-3</v>
      </c>
      <c r="H19" s="5">
        <f>Калькулятор!$F$9*Лист1!G19/365*(W8-2)</f>
        <v>431.50684931506845</v>
      </c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4"/>
        <v>44784</v>
      </c>
      <c r="V19">
        <f t="shared" si="1"/>
        <v>31</v>
      </c>
    </row>
    <row r="20" spans="1:23" x14ac:dyDescent="0.35">
      <c r="A20" s="2" t="s">
        <v>40</v>
      </c>
      <c r="B20" s="2">
        <v>6</v>
      </c>
      <c r="C20" s="3">
        <f>AA8+0.5%</f>
        <v>8.7500000000000008E-2</v>
      </c>
      <c r="D20" s="5">
        <f>Калькулятор!$F$9*Лист1!C20/365*(W11-2)</f>
        <v>30373.287671232883</v>
      </c>
      <c r="E20" s="3">
        <f>E8</f>
        <v>5.0000000000000001E-3</v>
      </c>
      <c r="F20" s="5">
        <f>Калькулятор!$F$9*Лист1!E20/365*(W11-2)</f>
        <v>1735.6164383561643</v>
      </c>
      <c r="G20" s="3">
        <f>G8</f>
        <v>3.5000000000000001E-3</v>
      </c>
      <c r="H20" s="5">
        <f>Калькулятор!$F$9*Лист1!G20/365*(W11-2)</f>
        <v>1214.9315068493152</v>
      </c>
      <c r="I20" s="3"/>
      <c r="J20" s="9"/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4"/>
        <v>44815</v>
      </c>
      <c r="V20">
        <f t="shared" si="1"/>
        <v>31</v>
      </c>
    </row>
    <row r="21" spans="1:23" x14ac:dyDescent="0.35">
      <c r="A21" s="2" t="s">
        <v>41</v>
      </c>
      <c r="B21" s="2">
        <v>9</v>
      </c>
      <c r="C21" s="3">
        <f t="shared" ref="C21:C22" si="5">AA9+0.5%</f>
        <v>9.5000000000000001E-2</v>
      </c>
      <c r="D21" s="5">
        <f>Калькулятор!$F$9*Лист1!C21/365*(W14-2)</f>
        <v>49373.972602739726</v>
      </c>
      <c r="E21" s="3">
        <f>E9</f>
        <v>0.01</v>
      </c>
      <c r="F21" s="5">
        <f>Калькулятор!$F$9*Лист1!E21/365*(W14-2)</f>
        <v>5197.2602739726026</v>
      </c>
      <c r="G21" s="3">
        <f>G9</f>
        <v>4.0000000000000001E-3</v>
      </c>
      <c r="H21" s="5">
        <f>Калькулятор!$F$9*Лист1!G21/365*(W14-2)</f>
        <v>2078.9041095890411</v>
      </c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4"/>
        <v>44845</v>
      </c>
      <c r="V21">
        <f t="shared" si="1"/>
        <v>30</v>
      </c>
      <c r="W21">
        <f>SUM(V6:V21)</f>
        <v>487</v>
      </c>
    </row>
    <row r="22" spans="1:23" x14ac:dyDescent="0.35">
      <c r="A22" s="2" t="s">
        <v>5</v>
      </c>
      <c r="B22" s="2">
        <v>12</v>
      </c>
      <c r="C22" s="3">
        <f t="shared" si="5"/>
        <v>9.5000000000000001E-2</v>
      </c>
      <c r="D22" s="5">
        <f>Калькулятор!$F$9*Лист1!C22/365*(W18-2)</f>
        <v>66135.616438356155</v>
      </c>
      <c r="E22" s="3">
        <f>E10</f>
        <v>0.01</v>
      </c>
      <c r="F22" s="5">
        <f>Калькулятор!$F$9*Лист1!E22/365*(W18-2)</f>
        <v>6961.6438356164381</v>
      </c>
      <c r="G22" s="3">
        <f>G10</f>
        <v>5.0000000000000001E-3</v>
      </c>
      <c r="H22" s="5">
        <f>Калькулятор!$F$9*Лист1!G22/365*(W18-2)</f>
        <v>3480.821917808219</v>
      </c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4"/>
        <v>44876</v>
      </c>
      <c r="V22">
        <f t="shared" si="1"/>
        <v>31</v>
      </c>
    </row>
    <row r="23" spans="1:23" x14ac:dyDescent="0.35">
      <c r="A23" s="2" t="s">
        <v>6</v>
      </c>
      <c r="B23" s="2">
        <v>18</v>
      </c>
      <c r="C23" s="3">
        <f>C11+0.5%</f>
        <v>0.08</v>
      </c>
      <c r="D23" s="5">
        <f>Калькулятор!$F$9*Лист1!C23/365*(W24-2)</f>
        <v>83769.863013698618</v>
      </c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4"/>
        <v>44906</v>
      </c>
      <c r="V23">
        <f t="shared" si="1"/>
        <v>30</v>
      </c>
      <c r="W23">
        <f>SUM(V5:V23)</f>
        <v>548</v>
      </c>
    </row>
    <row r="24" spans="1:23" x14ac:dyDescent="0.35">
      <c r="T24">
        <v>19</v>
      </c>
      <c r="U24" s="1">
        <f t="shared" si="4"/>
        <v>44937</v>
      </c>
      <c r="V24">
        <f t="shared" si="1"/>
        <v>31</v>
      </c>
      <c r="W24">
        <f>SUM(V6:V23)</f>
        <v>548</v>
      </c>
    </row>
    <row r="25" spans="1:23" x14ac:dyDescent="0.35">
      <c r="T25">
        <v>20</v>
      </c>
      <c r="U25" s="1">
        <f t="shared" si="4"/>
        <v>44968</v>
      </c>
      <c r="V25">
        <f t="shared" si="1"/>
        <v>31</v>
      </c>
    </row>
    <row r="26" spans="1:23" x14ac:dyDescent="0.35">
      <c r="T26">
        <v>21</v>
      </c>
      <c r="U26" s="1">
        <f t="shared" si="4"/>
        <v>44996</v>
      </c>
      <c r="V26">
        <f t="shared" si="1"/>
        <v>28</v>
      </c>
    </row>
    <row r="27" spans="1:23" x14ac:dyDescent="0.35">
      <c r="T27">
        <v>22</v>
      </c>
      <c r="U27" s="1">
        <f t="shared" si="4"/>
        <v>45027</v>
      </c>
      <c r="V27">
        <f t="shared" si="1"/>
        <v>31</v>
      </c>
    </row>
    <row r="28" spans="1:23" x14ac:dyDescent="0.35">
      <c r="T28">
        <v>23</v>
      </c>
      <c r="U28" s="1">
        <f t="shared" si="4"/>
        <v>45057</v>
      </c>
      <c r="V28">
        <f t="shared" si="1"/>
        <v>30</v>
      </c>
    </row>
    <row r="29" spans="1:23" x14ac:dyDescent="0.35">
      <c r="T29">
        <v>24</v>
      </c>
      <c r="U29" s="1">
        <f t="shared" si="4"/>
        <v>45088</v>
      </c>
      <c r="V29">
        <f t="shared" si="1"/>
        <v>31</v>
      </c>
      <c r="W29">
        <f>SUM(V6:V29)</f>
        <v>730</v>
      </c>
    </row>
    <row r="30" spans="1:23" x14ac:dyDescent="0.35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2021-06-10T14:07:44Z</dcterms:modified>
</cp:coreProperties>
</file>