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668"/>
  </bookViews>
  <sheets>
    <sheet name="Модель" sheetId="9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9" l="1"/>
  <c r="B8" i="9" l="1"/>
  <c r="B3" i="9" s="1"/>
  <c r="G23" i="9" l="1"/>
  <c r="G22" i="9"/>
  <c r="G21" i="9"/>
  <c r="G20" i="9"/>
  <c r="G19" i="9"/>
  <c r="G18" i="9"/>
  <c r="G17" i="9"/>
  <c r="G16" i="9"/>
  <c r="G15" i="9"/>
  <c r="G14" i="9"/>
  <c r="G13" i="9"/>
  <c r="G12" i="9"/>
  <c r="C11" i="9"/>
  <c r="G24" i="9" l="1"/>
  <c r="E12" i="9"/>
  <c r="H12" i="9"/>
  <c r="I12" i="9"/>
  <c r="D12" i="9" l="1"/>
  <c r="F12" i="9" s="1"/>
  <c r="E13" i="9" l="1"/>
  <c r="H13" i="9"/>
  <c r="C12" i="9"/>
  <c r="I34" i="9" s="1"/>
  <c r="I13" i="9" l="1"/>
  <c r="D13" i="9" l="1"/>
  <c r="C13" i="9" s="1"/>
  <c r="F13" i="9" l="1"/>
  <c r="I14" i="9" l="1"/>
  <c r="E14" i="9"/>
  <c r="H14" i="9"/>
  <c r="D14" i="9" l="1"/>
  <c r="F14" i="9" s="1"/>
  <c r="E15" i="9" s="1"/>
  <c r="I15" i="9" l="1"/>
  <c r="H15" i="9"/>
  <c r="C14" i="9"/>
  <c r="D15" i="9" l="1"/>
  <c r="C15" i="9" s="1"/>
  <c r="F15" i="9" l="1"/>
  <c r="E16" i="9" s="1"/>
  <c r="I16" i="9" l="1"/>
  <c r="H16" i="9"/>
  <c r="D16" i="9" l="1"/>
  <c r="C16" i="9" s="1"/>
  <c r="F16" i="9" l="1"/>
  <c r="H17" i="9" s="1"/>
  <c r="E17" i="9" l="1"/>
  <c r="I17" i="9"/>
  <c r="D17" i="9" l="1"/>
  <c r="C17" i="9" s="1"/>
  <c r="F17" i="9" l="1"/>
  <c r="E18" i="9" s="1"/>
  <c r="H18" i="9" l="1"/>
  <c r="I18" i="9"/>
  <c r="D18" i="9" l="1"/>
  <c r="C18" i="9" s="1"/>
  <c r="F18" i="9" l="1"/>
  <c r="I19" i="9" s="1"/>
  <c r="E19" i="9" l="1"/>
  <c r="H19" i="9"/>
  <c r="D19" i="9" l="1"/>
  <c r="F19" i="9" s="1"/>
  <c r="C19" i="9" l="1"/>
  <c r="I20" i="9"/>
  <c r="E20" i="9"/>
  <c r="H20" i="9"/>
  <c r="D20" i="9" l="1"/>
  <c r="C20" i="9" l="1"/>
  <c r="F20" i="9"/>
  <c r="I21" i="9" l="1"/>
  <c r="H21" i="9"/>
  <c r="E21" i="9"/>
  <c r="D21" i="9" l="1"/>
  <c r="C21" i="9" s="1"/>
  <c r="F21" i="9" l="1"/>
  <c r="H22" i="9" s="1"/>
  <c r="E22" i="9" l="1"/>
  <c r="I22" i="9"/>
  <c r="D22" i="9" l="1"/>
  <c r="C22" i="9" l="1"/>
  <c r="F22" i="9"/>
  <c r="I23" i="9" l="1"/>
  <c r="I24" i="9" s="1"/>
  <c r="E23" i="9"/>
  <c r="E24" i="9" s="1"/>
  <c r="L24" i="9" s="1"/>
  <c r="I36" i="9" s="1"/>
  <c r="H23" i="9"/>
  <c r="H24" i="9" s="1"/>
  <c r="D23" i="9" l="1"/>
  <c r="D24" i="9" l="1"/>
  <c r="F23" i="9"/>
  <c r="C23" i="9" s="1"/>
  <c r="J24" i="9" l="1"/>
  <c r="I40" i="9" s="1"/>
  <c r="C24" i="9"/>
  <c r="K24" i="9" l="1"/>
  <c r="I38" i="9" s="1"/>
</calcChain>
</file>

<file path=xl/sharedStrings.xml><?xml version="1.0" encoding="utf-8"?>
<sst xmlns="http://schemas.openxmlformats.org/spreadsheetml/2006/main" count="37" uniqueCount="31">
  <si>
    <t>Кредит</t>
  </si>
  <si>
    <t>Ставка</t>
  </si>
  <si>
    <t>Кол-во дней</t>
  </si>
  <si>
    <t>Платёж</t>
  </si>
  <si>
    <t>Тело в платеже</t>
  </si>
  <si>
    <t>% в платеже</t>
  </si>
  <si>
    <t>Страховка</t>
  </si>
  <si>
    <t>Всего</t>
  </si>
  <si>
    <t>ОМП</t>
  </si>
  <si>
    <t>Удорожание</t>
  </si>
  <si>
    <t>РКО карты</t>
  </si>
  <si>
    <t>РКО кредита</t>
  </si>
  <si>
    <t>РКО Карты</t>
  </si>
  <si>
    <t>Ввод параметров</t>
  </si>
  <si>
    <t>Дней</t>
  </si>
  <si>
    <t>Общае расходы на кредит</t>
  </si>
  <si>
    <t>Дата платежа</t>
  </si>
  <si>
    <t>-</t>
  </si>
  <si>
    <t>Тело после сплати ОМП</t>
  </si>
  <si>
    <t>Ставка в день</t>
  </si>
  <si>
    <t>Реальна ставка</t>
  </si>
  <si>
    <t>Введіть бажаний розмір Кредитного ліміту</t>
  </si>
  <si>
    <t>грн.</t>
  </si>
  <si>
    <t>Максимальний розмір щомісячного платежу (в перший місяць користування кредитом)</t>
  </si>
  <si>
    <t>Орієнтовні загальні витрати за кредитом, гривень</t>
  </si>
  <si>
    <t>Орієнтовна загальна вартість кредиту для клієнта, гривень</t>
  </si>
  <si>
    <t>Орієнтовна реальна процентна ставка, річних</t>
  </si>
  <si>
    <t>Розрахунок містить наступні припущення:
1. Терміні дії кредитного ліміту складає 12 місяців.
2. Клієнт повністю скористався кредитом в перший день дії кредиту шляхом здійснення торгової операції.
3. Протягом дії кредиту здійснюється тільки щомісячна сплата обо`язкового мінімального платежу.
4. Погашення основної суми боргу здійснюється в останній день дії кредиту.</t>
  </si>
  <si>
    <t>Безкоштовна гаряча телефонна лінія:
0 800 505 20 30</t>
  </si>
  <si>
    <t>Процентна ставка по торгових операціях, річних</t>
  </si>
  <si>
    <t>Процентна ставка по операціях видачі готівки та безготівкового переказу коштів, річних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</si>
</sst>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Protection="1"/>
    <xf numFmtId="3" fontId="6" fillId="0" borderId="0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</xf>
    <xf numFmtId="10" fontId="8" fillId="0" borderId="0" xfId="0" applyNumberFormat="1" applyFont="1" applyBorder="1" applyAlignment="1" applyProtection="1">
      <alignment horizontal="center"/>
    </xf>
    <xf numFmtId="0" fontId="4" fillId="5" borderId="0" xfId="0" applyFont="1" applyFill="1" applyBorder="1" applyProtection="1"/>
    <xf numFmtId="0" fontId="4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Protection="1"/>
    <xf numFmtId="0" fontId="4" fillId="5" borderId="0" xfId="0" applyFont="1" applyFill="1" applyProtection="1"/>
    <xf numFmtId="0" fontId="7" fillId="5" borderId="0" xfId="0" applyFont="1" applyFill="1" applyBorder="1" applyAlignment="1" applyProtection="1">
      <alignment horizontal="left" vertical="top"/>
    </xf>
    <xf numFmtId="3" fontId="8" fillId="5" borderId="0" xfId="0" applyNumberFormat="1" applyFont="1" applyFill="1" applyBorder="1" applyAlignment="1" applyProtection="1">
      <alignment horizontal="center"/>
    </xf>
    <xf numFmtId="0" fontId="8" fillId="5" borderId="0" xfId="0" applyFont="1" applyFill="1" applyProtection="1"/>
    <xf numFmtId="164" fontId="8" fillId="0" borderId="0" xfId="1" applyNumberFormat="1" applyFont="1" applyBorder="1" applyAlignment="1" applyProtection="1">
      <alignment horizontal="center"/>
    </xf>
    <xf numFmtId="164" fontId="8" fillId="5" borderId="0" xfId="1" applyNumberFormat="1" applyFont="1" applyFill="1" applyBorder="1" applyAlignment="1" applyProtection="1">
      <alignment horizontal="center"/>
    </xf>
    <xf numFmtId="0" fontId="9" fillId="5" borderId="0" xfId="0" applyFont="1" applyFill="1" applyAlignment="1" applyProtection="1">
      <alignment horizontal="center" vertical="top" wrapText="1"/>
    </xf>
    <xf numFmtId="0" fontId="9" fillId="5" borderId="0" xfId="0" applyFont="1" applyFill="1" applyAlignment="1" applyProtection="1">
      <alignment horizontal="left" vertical="top" wrapText="1"/>
    </xf>
    <xf numFmtId="0" fontId="7" fillId="4" borderId="0" xfId="0" applyFont="1" applyFill="1" applyBorder="1" applyAlignment="1" applyProtection="1">
      <alignment horizontal="left" vertical="top"/>
    </xf>
    <xf numFmtId="0" fontId="5" fillId="3" borderId="0" xfId="0" applyFont="1" applyFill="1" applyBorder="1" applyAlignment="1" applyProtection="1">
      <alignment horizontal="left" vertical="top"/>
    </xf>
    <xf numFmtId="0" fontId="10" fillId="5" borderId="0" xfId="0" applyFont="1" applyFill="1" applyBorder="1" applyAlignment="1" applyProtection="1">
      <alignment horizontal="left"/>
    </xf>
    <xf numFmtId="0" fontId="7" fillId="5" borderId="0" xfId="0" applyFont="1" applyFill="1" applyBorder="1" applyAlignment="1" applyProtection="1">
      <alignment horizontal="left"/>
    </xf>
    <xf numFmtId="0" fontId="6" fillId="5" borderId="0" xfId="0" applyFont="1" applyFill="1" applyProtection="1"/>
    <xf numFmtId="0" fontId="0" fillId="2" borderId="0" xfId="0" applyFill="1" applyProtection="1"/>
    <xf numFmtId="3" fontId="0" fillId="2" borderId="0" xfId="0" applyNumberFormat="1" applyFill="1" applyProtection="1"/>
    <xf numFmtId="0" fontId="3" fillId="0" borderId="0" xfId="0" applyFont="1" applyAlignment="1" applyProtection="1">
      <alignment horizontal="center" vertical="center" wrapText="1"/>
    </xf>
    <xf numFmtId="0" fontId="0" fillId="0" borderId="0" xfId="0" applyFill="1" applyProtection="1"/>
    <xf numFmtId="0" fontId="0" fillId="0" borderId="0" xfId="0" applyAlignment="1" applyProtection="1"/>
    <xf numFmtId="0" fontId="0" fillId="5" borderId="0" xfId="0" applyFill="1" applyAlignment="1" applyProtection="1"/>
    <xf numFmtId="0" fontId="0" fillId="5" borderId="0" xfId="0" applyFill="1" applyProtection="1"/>
    <xf numFmtId="0" fontId="0" fillId="0" borderId="0" xfId="0" applyProtection="1"/>
    <xf numFmtId="10" fontId="0" fillId="2" borderId="0" xfId="0" applyNumberFormat="1" applyFill="1" applyProtection="1"/>
    <xf numFmtId="0" fontId="0" fillId="0" borderId="0" xfId="0" applyFill="1" applyAlignment="1" applyProtection="1"/>
    <xf numFmtId="10" fontId="0" fillId="5" borderId="0" xfId="0" applyNumberFormat="1" applyFill="1" applyProtection="1"/>
    <xf numFmtId="4" fontId="0" fillId="2" borderId="0" xfId="0" applyNumberFormat="1" applyFill="1" applyProtection="1"/>
    <xf numFmtId="0" fontId="0" fillId="2" borderId="0" xfId="0" applyFont="1" applyFill="1" applyProtection="1"/>
    <xf numFmtId="3" fontId="0" fillId="2" borderId="0" xfId="0" applyNumberFormat="1" applyFont="1" applyFill="1" applyProtection="1"/>
    <xf numFmtId="0" fontId="0" fillId="0" borderId="0" xfId="0" applyFont="1" applyFill="1" applyProtection="1"/>
    <xf numFmtId="0" fontId="0" fillId="0" borderId="0" xfId="0" applyFont="1" applyProtection="1"/>
    <xf numFmtId="0" fontId="0" fillId="5" borderId="0" xfId="0" applyFont="1" applyFill="1" applyProtection="1"/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right" vertical="top" wrapText="1"/>
    </xf>
    <xf numFmtId="0" fontId="2" fillId="0" borderId="0" xfId="0" applyFont="1" applyAlignment="1" applyProtection="1">
      <alignment horizontal="center" vertical="top" wrapText="1"/>
    </xf>
    <xf numFmtId="0" fontId="2" fillId="5" borderId="0" xfId="0" applyFont="1" applyFill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14" fontId="0" fillId="0" borderId="0" xfId="0" applyNumberFormat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10" fontId="2" fillId="5" borderId="0" xfId="1" applyNumberFormat="1" applyFont="1" applyFill="1" applyAlignment="1" applyProtection="1">
      <alignment horizontal="center"/>
    </xf>
    <xf numFmtId="4" fontId="2" fillId="5" borderId="0" xfId="0" applyNumberFormat="1" applyFont="1" applyFill="1" applyAlignment="1" applyProtection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26</xdr:row>
      <xdr:rowOff>91440</xdr:rowOff>
    </xdr:from>
    <xdr:to>
      <xdr:col>3</xdr:col>
      <xdr:colOff>0</xdr:colOff>
      <xdr:row>26</xdr:row>
      <xdr:rowOff>579120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120640"/>
          <a:ext cx="232410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B27" zoomScale="85" zoomScaleNormal="85" workbookViewId="0">
      <selection activeCell="I28" sqref="I28"/>
    </sheetView>
  </sheetViews>
  <sheetFormatPr defaultColWidth="0" defaultRowHeight="14.4" zeroHeight="1" x14ac:dyDescent="0.3"/>
  <cols>
    <col min="1" max="1" width="12.77734375" style="29" bestFit="1" customWidth="1"/>
    <col min="2" max="2" width="12.44140625" style="29" bestFit="1" customWidth="1"/>
    <col min="3" max="3" width="10.88671875" style="40" bestFit="1" customWidth="1"/>
    <col min="4" max="4" width="11" style="29" customWidth="1"/>
    <col min="5" max="5" width="12.44140625" style="29" bestFit="1" customWidth="1"/>
    <col min="6" max="6" width="11.88671875" style="29" bestFit="1" customWidth="1"/>
    <col min="7" max="7" width="7" style="29" bestFit="1" customWidth="1"/>
    <col min="8" max="8" width="29.109375" style="29" customWidth="1"/>
    <col min="9" max="9" width="11" style="29" bestFit="1" customWidth="1"/>
    <col min="10" max="10" width="9.6640625" style="28" bestFit="1" customWidth="1"/>
    <col min="11" max="11" width="15.109375" style="28" hidden="1"/>
    <col min="12" max="12" width="12.88671875" style="28" hidden="1"/>
    <col min="13" max="16384" width="8.88671875" style="29" hidden="1"/>
  </cols>
  <sheetData>
    <row r="1" spans="1:12" ht="15" hidden="1" customHeight="1" x14ac:dyDescent="0.3">
      <c r="A1" s="22" t="s">
        <v>0</v>
      </c>
      <c r="B1" s="23">
        <f>I28</f>
        <v>15000</v>
      </c>
      <c r="C1" s="24" t="s">
        <v>13</v>
      </c>
      <c r="D1" s="24"/>
      <c r="E1" s="25"/>
      <c r="F1" s="25"/>
      <c r="G1" s="26"/>
      <c r="H1" s="26"/>
      <c r="I1" s="26"/>
      <c r="J1" s="27"/>
    </row>
    <row r="2" spans="1:12" ht="15" hidden="1" customHeight="1" x14ac:dyDescent="0.3">
      <c r="A2" s="22" t="s">
        <v>1</v>
      </c>
      <c r="B2" s="30">
        <v>0.34799999999999998</v>
      </c>
      <c r="C2" s="24"/>
      <c r="D2" s="24"/>
      <c r="E2" s="25"/>
      <c r="F2" s="25"/>
      <c r="G2" s="31"/>
      <c r="H2" s="31"/>
      <c r="I2" s="31"/>
      <c r="J2" s="27"/>
      <c r="K2" s="32"/>
    </row>
    <row r="3" spans="1:12" ht="15" hidden="1" customHeight="1" x14ac:dyDescent="0.3">
      <c r="A3" s="22" t="s">
        <v>19</v>
      </c>
      <c r="B3" s="30">
        <f>B2/B8</f>
        <v>9.5342465753424648E-4</v>
      </c>
      <c r="C3" s="24"/>
      <c r="D3" s="24"/>
      <c r="E3" s="25"/>
      <c r="F3" s="25"/>
      <c r="G3" s="31"/>
      <c r="H3" s="31"/>
      <c r="I3" s="31"/>
      <c r="J3" s="27"/>
      <c r="K3" s="32"/>
    </row>
    <row r="4" spans="1:12" ht="15" hidden="1" customHeight="1" x14ac:dyDescent="0.3">
      <c r="A4" s="22" t="s">
        <v>8</v>
      </c>
      <c r="B4" s="30">
        <v>0.05</v>
      </c>
      <c r="C4" s="24"/>
      <c r="D4" s="24"/>
      <c r="E4" s="25"/>
      <c r="F4" s="25"/>
      <c r="G4" s="31"/>
      <c r="H4" s="31"/>
      <c r="I4" s="31"/>
      <c r="J4" s="27"/>
    </row>
    <row r="5" spans="1:12" ht="15" hidden="1" customHeight="1" x14ac:dyDescent="0.3">
      <c r="A5" s="22" t="s">
        <v>6</v>
      </c>
      <c r="B5" s="30">
        <v>0</v>
      </c>
      <c r="C5" s="24"/>
      <c r="D5" s="24"/>
      <c r="E5" s="25"/>
      <c r="F5" s="25"/>
      <c r="G5" s="31"/>
      <c r="H5" s="31"/>
      <c r="I5" s="31"/>
      <c r="J5" s="27"/>
    </row>
    <row r="6" spans="1:12" ht="15" hidden="1" customHeight="1" x14ac:dyDescent="0.3">
      <c r="A6" s="22" t="s">
        <v>11</v>
      </c>
      <c r="B6" s="30">
        <v>0</v>
      </c>
      <c r="C6" s="24"/>
      <c r="D6" s="24"/>
      <c r="E6" s="25"/>
      <c r="F6" s="25"/>
      <c r="G6" s="31"/>
      <c r="H6" s="31"/>
      <c r="I6" s="31"/>
      <c r="J6" s="27"/>
    </row>
    <row r="7" spans="1:12" ht="15" hidden="1" customHeight="1" x14ac:dyDescent="0.3">
      <c r="A7" s="22" t="s">
        <v>10</v>
      </c>
      <c r="B7" s="33">
        <v>0</v>
      </c>
      <c r="C7" s="24"/>
      <c r="D7" s="24"/>
      <c r="E7" s="25"/>
      <c r="F7" s="25"/>
      <c r="G7" s="31"/>
      <c r="H7" s="31"/>
      <c r="I7" s="31"/>
      <c r="J7" s="27"/>
    </row>
    <row r="8" spans="1:12" s="37" customFormat="1" hidden="1" x14ac:dyDescent="0.3">
      <c r="A8" s="34" t="s">
        <v>14</v>
      </c>
      <c r="B8" s="35">
        <f>SUM(A12:A23)</f>
        <v>365</v>
      </c>
      <c r="C8" s="24"/>
      <c r="D8" s="24"/>
      <c r="E8" s="36"/>
      <c r="F8" s="36"/>
      <c r="G8" s="36"/>
      <c r="J8" s="38"/>
      <c r="K8" s="38"/>
      <c r="L8" s="38"/>
    </row>
    <row r="9" spans="1:12" ht="15" hidden="1" x14ac:dyDescent="0.25">
      <c r="B9" s="39"/>
    </row>
    <row r="10" spans="1:12" s="44" customFormat="1" ht="28.8" hidden="1" x14ac:dyDescent="0.3">
      <c r="A10" s="41" t="s">
        <v>2</v>
      </c>
      <c r="B10" s="42" t="s">
        <v>16</v>
      </c>
      <c r="C10" s="42" t="s">
        <v>3</v>
      </c>
      <c r="D10" s="42" t="s">
        <v>4</v>
      </c>
      <c r="E10" s="42" t="s">
        <v>5</v>
      </c>
      <c r="F10" s="42" t="s">
        <v>18</v>
      </c>
      <c r="G10" s="42" t="s">
        <v>12</v>
      </c>
      <c r="H10" s="42" t="s">
        <v>11</v>
      </c>
      <c r="I10" s="42" t="s">
        <v>6</v>
      </c>
      <c r="J10" s="43" t="s">
        <v>20</v>
      </c>
      <c r="K10" s="43" t="s">
        <v>15</v>
      </c>
      <c r="L10" s="43" t="s">
        <v>9</v>
      </c>
    </row>
    <row r="11" spans="1:12" ht="15" hidden="1" x14ac:dyDescent="0.25">
      <c r="B11" s="45">
        <v>44197</v>
      </c>
      <c r="C11" s="46">
        <f>(-1)*B1</f>
        <v>-15000</v>
      </c>
      <c r="D11" s="46"/>
      <c r="E11" s="46"/>
      <c r="F11" s="46"/>
      <c r="G11" s="46"/>
      <c r="H11" s="46"/>
      <c r="I11" s="46"/>
      <c r="J11" s="47"/>
      <c r="K11" s="47"/>
      <c r="L11" s="47"/>
    </row>
    <row r="12" spans="1:12" ht="15" hidden="1" x14ac:dyDescent="0.25">
      <c r="A12" s="29">
        <v>31</v>
      </c>
      <c r="B12" s="45">
        <v>44228</v>
      </c>
      <c r="C12" s="46">
        <f>D12+E12+G12+H12+I12</f>
        <v>750</v>
      </c>
      <c r="D12" s="46">
        <f>$B$4*(-1)*C11-E12-G12-I12</f>
        <v>306.65753424657538</v>
      </c>
      <c r="E12" s="46">
        <f>$B$3*(-1)*C11*A12</f>
        <v>443.34246575342462</v>
      </c>
      <c r="F12" s="46">
        <f>(-1)*C11-D12</f>
        <v>14693.342465753425</v>
      </c>
      <c r="G12" s="46">
        <f t="shared" ref="G12:G23" si="0">$B$7</f>
        <v>0</v>
      </c>
      <c r="H12" s="46">
        <f>(-1)*B6*C11</f>
        <v>0</v>
      </c>
      <c r="I12" s="46">
        <f>(-1)*C11*B5</f>
        <v>0</v>
      </c>
      <c r="J12" s="47"/>
      <c r="K12" s="47"/>
      <c r="L12" s="47"/>
    </row>
    <row r="13" spans="1:12" ht="15" hidden="1" x14ac:dyDescent="0.25">
      <c r="A13" s="29">
        <v>28</v>
      </c>
      <c r="B13" s="45">
        <v>44256</v>
      </c>
      <c r="C13" s="46">
        <f t="shared" ref="C13:C22" si="1">D13+E13+G13+H13+I13</f>
        <v>734.6671232876713</v>
      </c>
      <c r="D13" s="46">
        <f>$B$4*F12-E13-G13-H13-I13</f>
        <v>342.4152630512292</v>
      </c>
      <c r="E13" s="46">
        <f t="shared" ref="E13:E22" si="2">$B$3*F12*A13</f>
        <v>392.2518602364421</v>
      </c>
      <c r="F13" s="46">
        <f t="shared" ref="F13:F23" si="3">F12-D13</f>
        <v>14350.927202702196</v>
      </c>
      <c r="G13" s="46">
        <f t="shared" si="0"/>
        <v>0</v>
      </c>
      <c r="H13" s="46">
        <f>+B6*F12</f>
        <v>0</v>
      </c>
      <c r="I13" s="46">
        <f t="shared" ref="I13:I23" si="4">F12*$B$5</f>
        <v>0</v>
      </c>
      <c r="J13" s="47"/>
      <c r="K13" s="47"/>
      <c r="L13" s="47"/>
    </row>
    <row r="14" spans="1:12" ht="15" hidden="1" x14ac:dyDescent="0.25">
      <c r="A14" s="29">
        <v>31</v>
      </c>
      <c r="B14" s="45">
        <v>44287</v>
      </c>
      <c r="C14" s="46">
        <f t="shared" si="1"/>
        <v>717.54636013510981</v>
      </c>
      <c r="D14" s="46">
        <f t="shared" ref="D14:D23" si="5">$B$4*F13-E14-G14-H14-I14</f>
        <v>293.38799667551729</v>
      </c>
      <c r="E14" s="46">
        <f t="shared" si="2"/>
        <v>424.15836345959252</v>
      </c>
      <c r="F14" s="46">
        <f t="shared" si="3"/>
        <v>14057.539206026679</v>
      </c>
      <c r="G14" s="46">
        <f t="shared" si="0"/>
        <v>0</v>
      </c>
      <c r="H14" s="46">
        <f>B6*F13</f>
        <v>0</v>
      </c>
      <c r="I14" s="46">
        <f t="shared" si="4"/>
        <v>0</v>
      </c>
      <c r="J14" s="47"/>
      <c r="K14" s="47"/>
      <c r="L14" s="47"/>
    </row>
    <row r="15" spans="1:12" hidden="1" x14ac:dyDescent="0.3">
      <c r="A15" s="29">
        <v>30</v>
      </c>
      <c r="B15" s="45">
        <v>44317</v>
      </c>
      <c r="C15" s="46">
        <f t="shared" si="1"/>
        <v>702.87696030133395</v>
      </c>
      <c r="D15" s="46">
        <f t="shared" si="5"/>
        <v>300.79282520292708</v>
      </c>
      <c r="E15" s="46">
        <f t="shared" si="2"/>
        <v>402.08413509840688</v>
      </c>
      <c r="F15" s="46">
        <f t="shared" si="3"/>
        <v>13756.746380823752</v>
      </c>
      <c r="G15" s="46">
        <f t="shared" si="0"/>
        <v>0</v>
      </c>
      <c r="H15" s="46">
        <f>+B6*F14</f>
        <v>0</v>
      </c>
      <c r="I15" s="46">
        <f t="shared" si="4"/>
        <v>0</v>
      </c>
      <c r="J15" s="47"/>
      <c r="K15" s="47"/>
      <c r="L15" s="47"/>
    </row>
    <row r="16" spans="1:12" hidden="1" x14ac:dyDescent="0.3">
      <c r="A16" s="29">
        <v>31</v>
      </c>
      <c r="B16" s="45">
        <v>44348</v>
      </c>
      <c r="C16" s="46">
        <f t="shared" si="1"/>
        <v>687.83731904118758</v>
      </c>
      <c r="D16" s="46">
        <f t="shared" si="5"/>
        <v>281.24066162659409</v>
      </c>
      <c r="E16" s="46">
        <f t="shared" si="2"/>
        <v>406.59665741459349</v>
      </c>
      <c r="F16" s="46">
        <f t="shared" si="3"/>
        <v>13475.505719197157</v>
      </c>
      <c r="G16" s="46">
        <f t="shared" si="0"/>
        <v>0</v>
      </c>
      <c r="H16" s="46">
        <f>+B6*F15</f>
        <v>0</v>
      </c>
      <c r="I16" s="46">
        <f t="shared" si="4"/>
        <v>0</v>
      </c>
      <c r="J16" s="47"/>
      <c r="K16" s="47"/>
      <c r="L16" s="47"/>
    </row>
    <row r="17" spans="1:12" hidden="1" x14ac:dyDescent="0.3">
      <c r="A17" s="29">
        <v>30</v>
      </c>
      <c r="B17" s="45">
        <v>44378</v>
      </c>
      <c r="C17" s="46">
        <f t="shared" si="1"/>
        <v>673.77528595985791</v>
      </c>
      <c r="D17" s="46">
        <f t="shared" si="5"/>
        <v>288.33890319706802</v>
      </c>
      <c r="E17" s="46">
        <f t="shared" si="2"/>
        <v>385.43638276278989</v>
      </c>
      <c r="F17" s="46">
        <f t="shared" si="3"/>
        <v>13187.16681600009</v>
      </c>
      <c r="G17" s="46">
        <f t="shared" si="0"/>
        <v>0</v>
      </c>
      <c r="H17" s="46">
        <f>+B6*F16</f>
        <v>0</v>
      </c>
      <c r="I17" s="46">
        <f t="shared" si="4"/>
        <v>0</v>
      </c>
      <c r="J17" s="47"/>
      <c r="K17" s="47"/>
      <c r="L17" s="47"/>
    </row>
    <row r="18" spans="1:12" hidden="1" x14ac:dyDescent="0.3">
      <c r="A18" s="29">
        <v>31</v>
      </c>
      <c r="B18" s="45">
        <v>44409</v>
      </c>
      <c r="C18" s="46">
        <f t="shared" si="1"/>
        <v>659.3583408000045</v>
      </c>
      <c r="D18" s="46">
        <f t="shared" si="5"/>
        <v>269.59627063285672</v>
      </c>
      <c r="E18" s="46">
        <f t="shared" si="2"/>
        <v>389.76207016714778</v>
      </c>
      <c r="F18" s="46">
        <f t="shared" si="3"/>
        <v>12917.570545367233</v>
      </c>
      <c r="G18" s="46">
        <f t="shared" si="0"/>
        <v>0</v>
      </c>
      <c r="H18" s="46">
        <f>B6*F17</f>
        <v>0</v>
      </c>
      <c r="I18" s="46">
        <f t="shared" si="4"/>
        <v>0</v>
      </c>
      <c r="J18" s="47"/>
      <c r="K18" s="47"/>
      <c r="L18" s="47"/>
    </row>
    <row r="19" spans="1:12" hidden="1" x14ac:dyDescent="0.3">
      <c r="A19" s="29">
        <v>31</v>
      </c>
      <c r="B19" s="45">
        <v>44440</v>
      </c>
      <c r="C19" s="46">
        <f t="shared" si="1"/>
        <v>645.87852726836172</v>
      </c>
      <c r="D19" s="46">
        <f t="shared" si="5"/>
        <v>264.08468879323379</v>
      </c>
      <c r="E19" s="46">
        <f t="shared" si="2"/>
        <v>381.79383847512793</v>
      </c>
      <c r="F19" s="46">
        <f t="shared" si="3"/>
        <v>12653.485856574</v>
      </c>
      <c r="G19" s="46">
        <f t="shared" si="0"/>
        <v>0</v>
      </c>
      <c r="H19" s="46">
        <f>+B6*F18</f>
        <v>0</v>
      </c>
      <c r="I19" s="46">
        <f t="shared" si="4"/>
        <v>0</v>
      </c>
      <c r="J19" s="47"/>
      <c r="K19" s="47"/>
      <c r="L19" s="47"/>
    </row>
    <row r="20" spans="1:12" hidden="1" x14ac:dyDescent="0.3">
      <c r="A20" s="29">
        <v>30</v>
      </c>
      <c r="B20" s="45">
        <v>44470</v>
      </c>
      <c r="C20" s="46">
        <f t="shared" si="1"/>
        <v>632.6742928287</v>
      </c>
      <c r="D20" s="46">
        <f t="shared" si="5"/>
        <v>270.74993024614514</v>
      </c>
      <c r="E20" s="46">
        <f t="shared" si="2"/>
        <v>361.92436258255486</v>
      </c>
      <c r="F20" s="46">
        <f t="shared" si="3"/>
        <v>12382.735926327854</v>
      </c>
      <c r="G20" s="46">
        <f t="shared" si="0"/>
        <v>0</v>
      </c>
      <c r="H20" s="46">
        <f>+B6*F19</f>
        <v>0</v>
      </c>
      <c r="I20" s="46">
        <f t="shared" si="4"/>
        <v>0</v>
      </c>
      <c r="J20" s="47"/>
      <c r="K20" s="47"/>
      <c r="L20" s="47"/>
    </row>
    <row r="21" spans="1:12" hidden="1" x14ac:dyDescent="0.3">
      <c r="A21" s="29">
        <v>31</v>
      </c>
      <c r="B21" s="45">
        <v>44501</v>
      </c>
      <c r="C21" s="46">
        <f t="shared" si="1"/>
        <v>619.13679631639275</v>
      </c>
      <c r="D21" s="46">
        <f t="shared" si="5"/>
        <v>253.15061775961226</v>
      </c>
      <c r="E21" s="46">
        <f t="shared" si="2"/>
        <v>365.98617855678049</v>
      </c>
      <c r="F21" s="46">
        <f t="shared" si="3"/>
        <v>12129.585308568241</v>
      </c>
      <c r="G21" s="46">
        <f t="shared" si="0"/>
        <v>0</v>
      </c>
      <c r="H21" s="46">
        <f>+B6*F20</f>
        <v>0</v>
      </c>
      <c r="I21" s="46">
        <f t="shared" si="4"/>
        <v>0</v>
      </c>
      <c r="J21" s="47"/>
      <c r="K21" s="47"/>
      <c r="L21" s="47"/>
    </row>
    <row r="22" spans="1:12" hidden="1" x14ac:dyDescent="0.3">
      <c r="A22" s="29">
        <v>30</v>
      </c>
      <c r="B22" s="45">
        <v>44531</v>
      </c>
      <c r="C22" s="46">
        <f t="shared" si="1"/>
        <v>606.47926542841208</v>
      </c>
      <c r="D22" s="46">
        <f t="shared" si="5"/>
        <v>259.53989386278903</v>
      </c>
      <c r="E22" s="46">
        <f t="shared" si="2"/>
        <v>346.93937156562305</v>
      </c>
      <c r="F22" s="46">
        <f t="shared" si="3"/>
        <v>11870.045414705452</v>
      </c>
      <c r="G22" s="46">
        <f t="shared" si="0"/>
        <v>0</v>
      </c>
      <c r="H22" s="46">
        <f>B6*F21</f>
        <v>0</v>
      </c>
      <c r="I22" s="46">
        <f t="shared" si="4"/>
        <v>0</v>
      </c>
      <c r="J22" s="47"/>
      <c r="K22" s="47"/>
      <c r="L22" s="47"/>
    </row>
    <row r="23" spans="1:12" hidden="1" x14ac:dyDescent="0.3">
      <c r="A23" s="29">
        <v>31</v>
      </c>
      <c r="B23" s="45">
        <v>44562</v>
      </c>
      <c r="C23" s="46">
        <f>D23+E23+G23+H23+I23+F23</f>
        <v>12209.561234238397</v>
      </c>
      <c r="D23" s="46">
        <f t="shared" si="5"/>
        <v>253.98645120232771</v>
      </c>
      <c r="E23" s="46">
        <f>$B$3*F22*A22</f>
        <v>339.51581953294493</v>
      </c>
      <c r="F23" s="46">
        <f t="shared" si="3"/>
        <v>11616.058963503125</v>
      </c>
      <c r="G23" s="46">
        <f t="shared" si="0"/>
        <v>0</v>
      </c>
      <c r="H23" s="46">
        <f>B6*F22</f>
        <v>0</v>
      </c>
      <c r="I23" s="46">
        <f t="shared" si="4"/>
        <v>0</v>
      </c>
      <c r="J23" s="47"/>
      <c r="K23" s="47"/>
      <c r="L23" s="47"/>
    </row>
    <row r="24" spans="1:12" hidden="1" x14ac:dyDescent="0.3">
      <c r="A24" s="48" t="s">
        <v>7</v>
      </c>
      <c r="B24" s="49" t="s">
        <v>17</v>
      </c>
      <c r="C24" s="50">
        <f>SUM(C12:C23)</f>
        <v>19639.79150560543</v>
      </c>
      <c r="D24" s="50">
        <f>SUM(D12:D23)</f>
        <v>3383.9410364968758</v>
      </c>
      <c r="E24" s="50">
        <f>SUM(E12:E23)</f>
        <v>4639.791505605428</v>
      </c>
      <c r="F24" s="50" t="s">
        <v>17</v>
      </c>
      <c r="G24" s="50">
        <f>SUM(G12:G23)</f>
        <v>0</v>
      </c>
      <c r="H24" s="50">
        <f>SUM(H12:H23)</f>
        <v>0</v>
      </c>
      <c r="I24" s="50">
        <f>SUM(I12:I23)</f>
        <v>0</v>
      </c>
      <c r="J24" s="51">
        <f>XIRR(C11:C23,B11:B23)</f>
        <v>0.40826223492622371</v>
      </c>
      <c r="K24" s="52">
        <f>C24</f>
        <v>19639.79150560543</v>
      </c>
      <c r="L24" s="52">
        <f>E24+G24+H24+I24</f>
        <v>4639.791505605428</v>
      </c>
    </row>
    <row r="25" spans="1:12" hidden="1" x14ac:dyDescent="0.3"/>
    <row r="26" spans="1:12" hidden="1" x14ac:dyDescent="0.3"/>
    <row r="27" spans="1:12" s="9" customFormat="1" ht="60" customHeight="1" x14ac:dyDescent="0.2">
      <c r="A27" s="5"/>
      <c r="B27" s="5"/>
      <c r="C27" s="5"/>
      <c r="D27" s="5"/>
      <c r="E27" s="6"/>
      <c r="F27" s="6"/>
      <c r="G27" s="5"/>
      <c r="H27" s="5"/>
      <c r="I27" s="5"/>
    </row>
    <row r="28" spans="1:12" s="1" customFormat="1" ht="20.399999999999999" x14ac:dyDescent="0.35">
      <c r="A28" s="18" t="s">
        <v>21</v>
      </c>
      <c r="B28" s="18"/>
      <c r="C28" s="18"/>
      <c r="D28" s="18"/>
      <c r="E28" s="18"/>
      <c r="F28" s="18"/>
      <c r="G28" s="18"/>
      <c r="H28" s="18"/>
      <c r="I28" s="2">
        <v>15000</v>
      </c>
      <c r="J28" s="21" t="s">
        <v>22</v>
      </c>
      <c r="K28" s="9"/>
      <c r="L28" s="9"/>
    </row>
    <row r="29" spans="1:12" s="9" customFormat="1" ht="10.050000000000001" customHeight="1" x14ac:dyDescent="0.3">
      <c r="A29" s="10"/>
      <c r="B29" s="10"/>
      <c r="C29" s="10"/>
      <c r="D29" s="10"/>
      <c r="E29" s="10"/>
      <c r="F29" s="10"/>
      <c r="G29" s="10"/>
      <c r="H29" s="10"/>
      <c r="I29" s="11"/>
      <c r="J29" s="12"/>
    </row>
    <row r="30" spans="1:12" s="1" customFormat="1" ht="17.399999999999999" x14ac:dyDescent="0.3">
      <c r="A30" s="17" t="s">
        <v>29</v>
      </c>
      <c r="B30" s="17"/>
      <c r="C30" s="17"/>
      <c r="D30" s="17"/>
      <c r="E30" s="17"/>
      <c r="F30" s="17"/>
      <c r="G30" s="17"/>
      <c r="H30" s="17"/>
      <c r="I30" s="13">
        <v>0.34799999999999998</v>
      </c>
      <c r="J30" s="12"/>
      <c r="K30" s="9"/>
      <c r="L30" s="9"/>
    </row>
    <row r="31" spans="1:12" s="9" customFormat="1" ht="10.050000000000001" customHeight="1" x14ac:dyDescent="0.3">
      <c r="A31" s="10"/>
      <c r="B31" s="10"/>
      <c r="C31" s="10"/>
      <c r="D31" s="10"/>
      <c r="E31" s="10"/>
      <c r="F31" s="10"/>
      <c r="G31" s="10"/>
      <c r="H31" s="10"/>
      <c r="I31" s="14"/>
      <c r="J31" s="12"/>
    </row>
    <row r="32" spans="1:12" s="1" customFormat="1" ht="17.399999999999999" x14ac:dyDescent="0.3">
      <c r="A32" s="17" t="s">
        <v>30</v>
      </c>
      <c r="B32" s="17"/>
      <c r="C32" s="17"/>
      <c r="D32" s="17"/>
      <c r="E32" s="17"/>
      <c r="F32" s="17"/>
      <c r="G32" s="17"/>
      <c r="H32" s="17"/>
      <c r="I32" s="13">
        <v>0.58799999999999997</v>
      </c>
      <c r="J32" s="12"/>
      <c r="K32" s="9"/>
      <c r="L32" s="9"/>
    </row>
    <row r="33" spans="1:12" s="9" customFormat="1" ht="10.050000000000001" customHeight="1" x14ac:dyDescent="0.3">
      <c r="A33" s="19"/>
      <c r="B33" s="10"/>
      <c r="C33" s="10"/>
      <c r="D33" s="10"/>
      <c r="E33" s="10"/>
      <c r="F33" s="10"/>
      <c r="G33" s="20"/>
      <c r="H33" s="19"/>
      <c r="I33" s="11"/>
      <c r="J33" s="12"/>
    </row>
    <row r="34" spans="1:12" s="1" customFormat="1" ht="17.399999999999999" x14ac:dyDescent="0.3">
      <c r="A34" s="17" t="s">
        <v>23</v>
      </c>
      <c r="B34" s="17"/>
      <c r="C34" s="17"/>
      <c r="D34" s="17"/>
      <c r="E34" s="17"/>
      <c r="F34" s="17"/>
      <c r="G34" s="17"/>
      <c r="H34" s="17"/>
      <c r="I34" s="3">
        <f>C12</f>
        <v>750</v>
      </c>
      <c r="J34" s="12" t="s">
        <v>22</v>
      </c>
      <c r="K34" s="9"/>
      <c r="L34" s="9"/>
    </row>
    <row r="35" spans="1:12" s="9" customFormat="1" ht="10.050000000000001" customHeight="1" x14ac:dyDescent="0.3">
      <c r="A35" s="10"/>
      <c r="B35" s="10"/>
      <c r="C35" s="10"/>
      <c r="D35" s="10"/>
      <c r="E35" s="10"/>
      <c r="F35" s="10"/>
      <c r="G35" s="10"/>
      <c r="H35" s="10"/>
      <c r="I35" s="11"/>
      <c r="J35" s="12"/>
    </row>
    <row r="36" spans="1:12" s="1" customFormat="1" ht="17.399999999999999" x14ac:dyDescent="0.3">
      <c r="A36" s="17" t="s">
        <v>24</v>
      </c>
      <c r="B36" s="17"/>
      <c r="C36" s="17"/>
      <c r="D36" s="17"/>
      <c r="E36" s="17"/>
      <c r="F36" s="17"/>
      <c r="G36" s="17"/>
      <c r="H36" s="17"/>
      <c r="I36" s="3">
        <f>L24</f>
        <v>4639.791505605428</v>
      </c>
      <c r="J36" s="12" t="s">
        <v>22</v>
      </c>
      <c r="K36" s="9"/>
      <c r="L36" s="9"/>
    </row>
    <row r="37" spans="1:12" s="9" customFormat="1" ht="10.050000000000001" customHeight="1" x14ac:dyDescent="0.3">
      <c r="A37" s="10"/>
      <c r="B37" s="10"/>
      <c r="C37" s="10"/>
      <c r="D37" s="10"/>
      <c r="E37" s="10"/>
      <c r="F37" s="10"/>
      <c r="G37" s="10"/>
      <c r="H37" s="10"/>
      <c r="I37" s="11"/>
      <c r="J37" s="12"/>
    </row>
    <row r="38" spans="1:12" s="1" customFormat="1" ht="17.399999999999999" x14ac:dyDescent="0.3">
      <c r="A38" s="17" t="s">
        <v>25</v>
      </c>
      <c r="B38" s="17"/>
      <c r="C38" s="17"/>
      <c r="D38" s="17"/>
      <c r="E38" s="17"/>
      <c r="F38" s="17"/>
      <c r="G38" s="17"/>
      <c r="H38" s="17"/>
      <c r="I38" s="3">
        <f>K24</f>
        <v>19639.79150560543</v>
      </c>
      <c r="J38" s="12" t="s">
        <v>22</v>
      </c>
      <c r="K38" s="9"/>
      <c r="L38" s="9"/>
    </row>
    <row r="39" spans="1:12" s="9" customFormat="1" ht="10.050000000000001" customHeight="1" x14ac:dyDescent="0.3">
      <c r="A39" s="10"/>
      <c r="B39" s="10"/>
      <c r="C39" s="10"/>
      <c r="D39" s="10"/>
      <c r="E39" s="10"/>
      <c r="F39" s="10"/>
      <c r="G39" s="10"/>
      <c r="H39" s="10"/>
      <c r="I39" s="11"/>
      <c r="J39" s="12"/>
    </row>
    <row r="40" spans="1:12" s="1" customFormat="1" ht="17.399999999999999" x14ac:dyDescent="0.3">
      <c r="A40" s="17" t="s">
        <v>26</v>
      </c>
      <c r="B40" s="17"/>
      <c r="C40" s="17"/>
      <c r="D40" s="17"/>
      <c r="E40" s="17"/>
      <c r="F40" s="17"/>
      <c r="G40" s="17"/>
      <c r="H40" s="17"/>
      <c r="I40" s="4">
        <f>J24</f>
        <v>0.40826223492622371</v>
      </c>
      <c r="J40" s="12"/>
      <c r="K40" s="9"/>
      <c r="L40" s="9"/>
    </row>
    <row r="41" spans="1:12" s="1" customFormat="1" ht="21" customHeight="1" x14ac:dyDescent="0.35">
      <c r="A41" s="5"/>
      <c r="B41" s="5"/>
      <c r="C41" s="5"/>
      <c r="D41" s="5"/>
      <c r="E41" s="6"/>
      <c r="F41" s="7"/>
      <c r="G41" s="8"/>
      <c r="H41" s="5"/>
      <c r="I41" s="5"/>
      <c r="J41" s="9"/>
      <c r="K41" s="9"/>
      <c r="L41" s="9"/>
    </row>
    <row r="42" spans="1:12" s="1" customFormat="1" ht="100.8" customHeight="1" x14ac:dyDescent="0.2">
      <c r="A42" s="16" t="s">
        <v>27</v>
      </c>
      <c r="B42" s="16"/>
      <c r="C42" s="16"/>
      <c r="D42" s="16"/>
      <c r="E42" s="16"/>
      <c r="F42" s="16"/>
      <c r="G42" s="16"/>
      <c r="H42" s="16"/>
      <c r="I42" s="16"/>
      <c r="J42" s="16"/>
      <c r="K42" s="9"/>
      <c r="L42" s="9"/>
    </row>
    <row r="43" spans="1:12" s="1" customFormat="1" ht="40.049999999999997" customHeight="1" x14ac:dyDescent="0.2">
      <c r="A43" s="15" t="s">
        <v>28</v>
      </c>
      <c r="B43" s="15"/>
      <c r="C43" s="15"/>
      <c r="D43" s="15"/>
      <c r="E43" s="15"/>
      <c r="F43" s="15"/>
      <c r="G43" s="15"/>
      <c r="H43" s="15"/>
      <c r="I43" s="15"/>
      <c r="J43" s="15"/>
      <c r="K43" s="9"/>
      <c r="L43" s="9"/>
    </row>
  </sheetData>
  <sheetProtection password="CC99" sheet="1" objects="1" scenarios="1" selectLockedCells="1"/>
  <mergeCells count="10">
    <mergeCell ref="C1:D8"/>
    <mergeCell ref="A43:J43"/>
    <mergeCell ref="A42:J42"/>
    <mergeCell ref="A30:H30"/>
    <mergeCell ref="A28:H28"/>
    <mergeCell ref="A32:H32"/>
    <mergeCell ref="A34:H34"/>
    <mergeCell ref="A36:H36"/>
    <mergeCell ref="A38:H38"/>
    <mergeCell ref="A40:H4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Модель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Sniff</dc:creator>
  <cp:lastModifiedBy>Бока Андрій</cp:lastModifiedBy>
  <dcterms:created xsi:type="dcterms:W3CDTF">2020-04-10T13:41:21Z</dcterms:created>
  <dcterms:modified xsi:type="dcterms:W3CDTF">2020-10-19T09:06:53Z</dcterms:modified>
</cp:coreProperties>
</file>