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 activeTab="1"/>
  </bookViews>
  <sheets>
    <sheet name="Картка СВ White - без страховки" sheetId="9" r:id="rId1"/>
    <sheet name="Картка СВ White - із страховкою" sheetId="10" r:id="rId2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0" l="1"/>
  <c r="G23" i="10"/>
  <c r="G22" i="10"/>
  <c r="G21" i="10"/>
  <c r="G20" i="10"/>
  <c r="G19" i="10"/>
  <c r="G18" i="10"/>
  <c r="G17" i="10"/>
  <c r="G16" i="10"/>
  <c r="G15" i="10"/>
  <c r="G14" i="10"/>
  <c r="G13" i="10"/>
  <c r="B9" i="10"/>
  <c r="B3" i="10" s="1"/>
  <c r="B1" i="10"/>
  <c r="I13" i="10" s="1"/>
  <c r="G12" i="10" l="1"/>
  <c r="G25" i="10" s="1"/>
  <c r="C12" i="10"/>
  <c r="E13" i="10"/>
  <c r="H13" i="10" l="1"/>
  <c r="D13" i="10"/>
  <c r="C13" i="10" l="1"/>
  <c r="F13" i="10"/>
  <c r="I14" i="10" l="1"/>
  <c r="H14" i="10"/>
  <c r="E14" i="10"/>
  <c r="D14" i="10" s="1"/>
  <c r="I39" i="10"/>
  <c r="C14" i="10" l="1"/>
  <c r="F14" i="10"/>
  <c r="H15" i="10" l="1"/>
  <c r="I15" i="10"/>
  <c r="E15" i="10"/>
  <c r="D15" i="10" l="1"/>
  <c r="C15" i="10" l="1"/>
  <c r="F15" i="10"/>
  <c r="H16" i="10" l="1"/>
  <c r="I16" i="10"/>
  <c r="E16" i="10"/>
  <c r="D16" i="10" s="1"/>
  <c r="C16" i="10" l="1"/>
  <c r="F16" i="10"/>
  <c r="I17" i="10" l="1"/>
  <c r="H17" i="10"/>
  <c r="E17" i="10"/>
  <c r="D17" i="10" s="1"/>
  <c r="C17" i="10" l="1"/>
  <c r="F17" i="10"/>
  <c r="I18" i="10" l="1"/>
  <c r="H18" i="10"/>
  <c r="E18" i="10"/>
  <c r="D18" i="10" s="1"/>
  <c r="C18" i="10" s="1"/>
  <c r="F18" i="10" l="1"/>
  <c r="I19" i="10" l="1"/>
  <c r="H19" i="10"/>
  <c r="E19" i="10"/>
  <c r="D19" i="10" s="1"/>
  <c r="C19" i="10" l="1"/>
  <c r="F19" i="10"/>
  <c r="H20" i="10" l="1"/>
  <c r="E20" i="10"/>
  <c r="I20" i="10"/>
  <c r="D20" i="10" l="1"/>
  <c r="C20" i="10" s="1"/>
  <c r="F20" i="10" l="1"/>
  <c r="H21" i="10" s="1"/>
  <c r="I21" i="10"/>
  <c r="E21" i="10" l="1"/>
  <c r="D21" i="10" s="1"/>
  <c r="C21" i="10" s="1"/>
  <c r="F21" i="10" l="1"/>
  <c r="H22" i="10" s="1"/>
  <c r="I22" i="10"/>
  <c r="E22" i="10" l="1"/>
  <c r="D22" i="10" s="1"/>
  <c r="C22" i="10" s="1"/>
  <c r="F22" i="10" l="1"/>
  <c r="I23" i="10"/>
  <c r="H23" i="10"/>
  <c r="E23" i="10"/>
  <c r="D23" i="10" l="1"/>
  <c r="C23" i="10"/>
  <c r="F23" i="10"/>
  <c r="H24" i="10" l="1"/>
  <c r="H25" i="10" s="1"/>
  <c r="E24" i="10"/>
  <c r="E25" i="10" s="1"/>
  <c r="I24" i="10"/>
  <c r="I25" i="10" s="1"/>
  <c r="L25" i="10" l="1"/>
  <c r="I41" i="10" s="1"/>
  <c r="D24" i="10"/>
  <c r="D25" i="10" l="1"/>
  <c r="F24" i="10"/>
  <c r="C24" i="10" s="1"/>
  <c r="J25" i="10" l="1"/>
  <c r="I45" i="10" s="1"/>
  <c r="C25" i="10"/>
  <c r="K25" i="10" s="1"/>
  <c r="I43" i="10" s="1"/>
  <c r="I33" i="9" l="1"/>
  <c r="I31" i="9"/>
  <c r="G13" i="9" l="1"/>
  <c r="B1" i="9" l="1"/>
  <c r="I13" i="9" l="1"/>
  <c r="G12" i="9"/>
  <c r="C12" i="9"/>
  <c r="B9" i="9"/>
  <c r="B3" i="9" s="1"/>
  <c r="E13" i="9" s="1"/>
  <c r="D13" i="9" l="1"/>
  <c r="G24" i="9"/>
  <c r="G23" i="9"/>
  <c r="G22" i="9"/>
  <c r="G21" i="9"/>
  <c r="G20" i="9"/>
  <c r="G19" i="9"/>
  <c r="G18" i="9"/>
  <c r="G17" i="9"/>
  <c r="G16" i="9"/>
  <c r="G15" i="9"/>
  <c r="G14" i="9"/>
  <c r="F13" i="9" l="1"/>
  <c r="H13" i="9"/>
  <c r="C13" i="9" s="1"/>
  <c r="G25" i="9"/>
  <c r="I37" i="9" l="1"/>
  <c r="E14" i="9"/>
  <c r="H14" i="9"/>
  <c r="I14" i="9"/>
  <c r="D14" i="9" l="1"/>
  <c r="F14" i="9" s="1"/>
  <c r="E15" i="9" s="1"/>
  <c r="C14" i="9" l="1"/>
  <c r="H15" i="9"/>
  <c r="I15" i="9"/>
  <c r="D15" i="9" l="1"/>
  <c r="C15" i="9" s="1"/>
  <c r="F15" i="9" l="1"/>
  <c r="I16" i="9" s="1"/>
  <c r="E16" i="9" l="1"/>
  <c r="H16" i="9"/>
  <c r="D16" i="9" s="1"/>
  <c r="C16" i="9" s="1"/>
  <c r="F16" i="9" l="1"/>
  <c r="E17" i="9" s="1"/>
  <c r="I17" i="9"/>
  <c r="H17" i="9" l="1"/>
  <c r="D17" i="9"/>
  <c r="C17" i="9" s="1"/>
  <c r="F17" i="9" l="1"/>
  <c r="I18" i="9" s="1"/>
  <c r="H18" i="9" l="1"/>
  <c r="E18" i="9"/>
  <c r="D18" i="9" s="1"/>
  <c r="C18" i="9" l="1"/>
  <c r="F18" i="9"/>
  <c r="E19" i="9" s="1"/>
  <c r="I19" i="9"/>
  <c r="H19" i="9" l="1"/>
  <c r="D19" i="9"/>
  <c r="C19" i="9" s="1"/>
  <c r="F19" i="9" l="1"/>
  <c r="H20" i="9" s="1"/>
  <c r="E20" i="9"/>
  <c r="I20" i="9"/>
  <c r="D20" i="9" l="1"/>
  <c r="F20" i="9" s="1"/>
  <c r="H21" i="9" s="1"/>
  <c r="I21" i="9" l="1"/>
  <c r="C20" i="9"/>
  <c r="E21" i="9"/>
  <c r="D21" i="9" l="1"/>
  <c r="C21" i="9" s="1"/>
  <c r="F21" i="9" l="1"/>
  <c r="I22" i="9" s="1"/>
  <c r="E22" i="9" l="1"/>
  <c r="H22" i="9"/>
  <c r="D22" i="9" l="1"/>
  <c r="F22" i="9" s="1"/>
  <c r="C22" i="9" l="1"/>
  <c r="H23" i="9"/>
  <c r="E23" i="9"/>
  <c r="I23" i="9"/>
  <c r="D23" i="9" l="1"/>
  <c r="C23" i="9" l="1"/>
  <c r="F23" i="9"/>
  <c r="E24" i="9" l="1"/>
  <c r="I24" i="9"/>
  <c r="I25" i="9" s="1"/>
  <c r="H24" i="9"/>
  <c r="H25" i="9" s="1"/>
  <c r="E25" i="9" l="1"/>
  <c r="L25" i="9" s="1"/>
  <c r="I39" i="9" s="1"/>
  <c r="D24" i="9"/>
  <c r="F24" i="9" l="1"/>
  <c r="C24" i="9" s="1"/>
  <c r="D25" i="9"/>
  <c r="C25" i="9" l="1"/>
  <c r="K25" i="9" s="1"/>
  <c r="I41" i="9" s="1"/>
  <c r="J25" i="9"/>
  <c r="I43" i="9" s="1"/>
</calcChain>
</file>

<file path=xl/comments1.xml><?xml version="1.0" encoding="utf-8"?>
<comments xmlns="http://schemas.openxmlformats.org/spreadsheetml/2006/main">
  <authors>
    <author>Бока Андрій</author>
  </authors>
  <commentList>
    <comment ref="G12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comments2.xml><?xml version="1.0" encoding="utf-8"?>
<comments xmlns="http://schemas.openxmlformats.org/spreadsheetml/2006/main">
  <authors>
    <author>Бока Андрій</author>
  </authors>
  <commentList>
    <comment ref="G12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sharedStrings.xml><?xml version="1.0" encoding="utf-8"?>
<sst xmlns="http://schemas.openxmlformats.org/spreadsheetml/2006/main" count="86" uniqueCount="37">
  <si>
    <t>Кредит</t>
  </si>
  <si>
    <t>Ставка</t>
  </si>
  <si>
    <t>Кол-во дней</t>
  </si>
  <si>
    <t>Платёж</t>
  </si>
  <si>
    <t>Тело в платеже</t>
  </si>
  <si>
    <t>% в платеже</t>
  </si>
  <si>
    <t>Страховка</t>
  </si>
  <si>
    <t>Всего</t>
  </si>
  <si>
    <t>ОМП</t>
  </si>
  <si>
    <t>Удорожание</t>
  </si>
  <si>
    <t>РКО карты</t>
  </si>
  <si>
    <t>РКО кредита</t>
  </si>
  <si>
    <t>РКО Карты</t>
  </si>
  <si>
    <t>Ввод параметров</t>
  </si>
  <si>
    <t>Дней</t>
  </si>
  <si>
    <t>Общае расходы на кредит</t>
  </si>
  <si>
    <t>Дата платежа</t>
  </si>
  <si>
    <t>-</t>
  </si>
  <si>
    <t>Тело после сплати ОМП</t>
  </si>
  <si>
    <t>Ставка в день</t>
  </si>
  <si>
    <t>Реальна ставка</t>
  </si>
  <si>
    <t>Введіть бажаний розмір Кредитного ліміту</t>
  </si>
  <si>
    <t>грн.</t>
  </si>
  <si>
    <t>Процентна ставка, річних</t>
  </si>
  <si>
    <t>Максимальний розмір щомісячного платежу (в перший місяць користування кредитом)</t>
  </si>
  <si>
    <t>Безкоштовна гаряча телефонна лінія:
0 800 505 20 30</t>
  </si>
  <si>
    <t>Комісія за зняття</t>
  </si>
  <si>
    <t>грн</t>
  </si>
  <si>
    <t>Розрахунок містить наступні припущення:
1. Терміні дії кредитного ліміту складає 12 місяців.
2. Клієнт скористався кредитом в перший день дії кредиту шляхом зняття кредитних коштів готівкою.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</si>
  <si>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Щомісячна комісія за обслуговування рахунку</t>
  </si>
  <si>
    <t>Добровільне страхування життя (щомісячно від розміру заборгованості)</t>
  </si>
  <si>
    <t>4% + 15 грн</t>
  </si>
  <si>
    <t xml:space="preserve">Зняття кредитних коштів шляхом отримання готівки </t>
  </si>
  <si>
    <t>Загальні витрати за кредитом, гривень</t>
  </si>
  <si>
    <t>Загальна вартість кредиту для клієнта, гривень</t>
  </si>
  <si>
    <t>Реальна процентна ставка, річних</t>
  </si>
  <si>
    <t>1% мінімум 20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</si>
</sst>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Protection="1"/>
    <xf numFmtId="3" fontId="6" fillId="0" borderId="0" xfId="0" applyNumberFormat="1" applyFont="1" applyBorder="1" applyAlignment="1" applyProtection="1">
      <alignment horizontal="center"/>
      <protection locked="0"/>
    </xf>
    <xf numFmtId="9" fontId="8" fillId="0" borderId="0" xfId="1" applyFont="1" applyBorder="1" applyAlignment="1" applyProtection="1">
      <alignment horizontal="center"/>
    </xf>
    <xf numFmtId="10" fontId="8" fillId="0" borderId="0" xfId="0" applyNumberFormat="1" applyFont="1" applyBorder="1" applyAlignment="1" applyProtection="1">
      <alignment horizontal="center"/>
    </xf>
    <xf numFmtId="0" fontId="4" fillId="5" borderId="0" xfId="0" applyFont="1" applyFill="1" applyBorder="1" applyProtection="1"/>
    <xf numFmtId="0" fontId="4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Protection="1"/>
    <xf numFmtId="0" fontId="4" fillId="5" borderId="0" xfId="0" applyFont="1" applyFill="1" applyProtection="1"/>
    <xf numFmtId="0" fontId="7" fillId="5" borderId="0" xfId="0" applyFont="1" applyFill="1" applyBorder="1" applyAlignment="1" applyProtection="1">
      <alignment horizontal="left" vertical="top"/>
    </xf>
    <xf numFmtId="3" fontId="8" fillId="5" borderId="0" xfId="0" applyNumberFormat="1" applyFont="1" applyFill="1" applyBorder="1" applyAlignment="1" applyProtection="1">
      <alignment horizontal="center"/>
    </xf>
    <xf numFmtId="0" fontId="8" fillId="5" borderId="0" xfId="0" applyFont="1" applyFill="1" applyProtection="1"/>
    <xf numFmtId="0" fontId="7" fillId="5" borderId="0" xfId="0" applyFont="1" applyFill="1" applyBorder="1" applyAlignment="1" applyProtection="1">
      <alignment horizontal="center" vertical="top"/>
    </xf>
    <xf numFmtId="9" fontId="8" fillId="5" borderId="0" xfId="1" applyFont="1" applyFill="1" applyBorder="1" applyAlignment="1" applyProtection="1">
      <alignment horizontal="center"/>
    </xf>
    <xf numFmtId="0" fontId="6" fillId="5" borderId="0" xfId="0" applyFont="1" applyFill="1" applyProtection="1"/>
    <xf numFmtId="0" fontId="0" fillId="0" borderId="0" xfId="0" applyFill="1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Fill="1" applyAlignment="1" applyProtection="1"/>
    <xf numFmtId="10" fontId="0" fillId="0" borderId="0" xfId="0" applyNumberFormat="1" applyProtection="1"/>
    <xf numFmtId="0" fontId="0" fillId="0" borderId="0" xfId="0" applyFont="1" applyFill="1" applyProtection="1"/>
    <xf numFmtId="0" fontId="0" fillId="0" borderId="0" xfId="0" applyFont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14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1" fontId="8" fillId="0" borderId="0" xfId="1" applyNumberFormat="1" applyFont="1" applyBorder="1" applyAlignment="1" applyProtection="1">
      <alignment horizontal="center"/>
    </xf>
    <xf numFmtId="0" fontId="0" fillId="2" borderId="1" xfId="0" applyFill="1" applyBorder="1" applyProtection="1"/>
    <xf numFmtId="3" fontId="0" fillId="2" borderId="2" xfId="0" applyNumberFormat="1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4" xfId="0" applyFill="1" applyBorder="1" applyProtection="1"/>
    <xf numFmtId="10" fontId="0" fillId="2" borderId="0" xfId="0" applyNumberFormat="1" applyFill="1" applyBorder="1" applyProtection="1"/>
    <xf numFmtId="0" fontId="3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top" wrapText="1"/>
    </xf>
    <xf numFmtId="0" fontId="0" fillId="2" borderId="0" xfId="0" applyFont="1" applyFill="1" applyBorder="1" applyAlignment="1" applyProtection="1">
      <alignment vertical="center" wrapText="1"/>
    </xf>
    <xf numFmtId="4" fontId="0" fillId="2" borderId="0" xfId="0" applyNumberFormat="1" applyFill="1" applyBorder="1" applyProtection="1"/>
    <xf numFmtId="0" fontId="0" fillId="2" borderId="6" xfId="0" applyFont="1" applyFill="1" applyBorder="1" applyProtection="1"/>
    <xf numFmtId="3" fontId="0" fillId="2" borderId="7" xfId="0" applyNumberFormat="1" applyFont="1" applyFill="1" applyBorder="1" applyProtection="1"/>
    <xf numFmtId="0" fontId="3" fillId="2" borderId="7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top" wrapText="1"/>
    </xf>
    <xf numFmtId="0" fontId="0" fillId="0" borderId="0" xfId="0" applyFill="1" applyAlignment="1" applyProtection="1">
      <alignment horizontal="center"/>
    </xf>
    <xf numFmtId="10" fontId="2" fillId="0" borderId="0" xfId="1" applyNumberFormat="1" applyFont="1" applyFill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4" fontId="2" fillId="0" borderId="0" xfId="0" applyNumberFormat="1" applyFont="1" applyAlignment="1" applyProtection="1">
      <alignment horizontal="right"/>
    </xf>
    <xf numFmtId="4" fontId="0" fillId="0" borderId="0" xfId="0" applyNumberFormat="1" applyFill="1" applyAlignment="1" applyProtection="1">
      <alignment horizontal="right"/>
    </xf>
    <xf numFmtId="164" fontId="0" fillId="2" borderId="0" xfId="0" applyNumberFormat="1" applyFill="1" applyBorder="1" applyProtection="1"/>
    <xf numFmtId="4" fontId="8" fillId="0" borderId="0" xfId="0" applyNumberFormat="1" applyFont="1" applyBorder="1" applyAlignment="1" applyProtection="1">
      <alignment horizontal="center"/>
    </xf>
    <xf numFmtId="4" fontId="8" fillId="5" borderId="0" xfId="0" applyNumberFormat="1" applyFont="1" applyFill="1" applyBorder="1" applyAlignment="1" applyProtection="1">
      <alignment horizontal="center"/>
    </xf>
    <xf numFmtId="1" fontId="8" fillId="5" borderId="0" xfId="1" applyNumberFormat="1" applyFont="1" applyFill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5" borderId="0" xfId="0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horizontal="left" vertical="top" wrapText="1"/>
    </xf>
    <xf numFmtId="1" fontId="8" fillId="0" borderId="0" xfId="1" applyNumberFormat="1" applyFont="1" applyBorder="1" applyAlignment="1" applyProtection="1">
      <alignment horizontal="center"/>
    </xf>
    <xf numFmtId="9" fontId="8" fillId="0" borderId="0" xfId="1" applyFont="1" applyBorder="1" applyAlignment="1" applyProtection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27</xdr:row>
      <xdr:rowOff>91440</xdr:rowOff>
    </xdr:from>
    <xdr:to>
      <xdr:col>3</xdr:col>
      <xdr:colOff>0</xdr:colOff>
      <xdr:row>27</xdr:row>
      <xdr:rowOff>579120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20640"/>
          <a:ext cx="232410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27</xdr:row>
      <xdr:rowOff>91440</xdr:rowOff>
    </xdr:from>
    <xdr:to>
      <xdr:col>2</xdr:col>
      <xdr:colOff>106680</xdr:colOff>
      <xdr:row>27</xdr:row>
      <xdr:rowOff>502920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273040"/>
          <a:ext cx="16764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"/>
  <sheetViews>
    <sheetView topLeftCell="A28" zoomScaleNormal="100" workbookViewId="0">
      <selection activeCell="I29" sqref="I29"/>
    </sheetView>
  </sheetViews>
  <sheetFormatPr defaultColWidth="0" defaultRowHeight="14.4" zeroHeight="1" x14ac:dyDescent="0.3"/>
  <cols>
    <col min="1" max="1" width="12.6640625" style="18" bestFit="1" customWidth="1"/>
    <col min="2" max="2" width="12.44140625" style="18" bestFit="1" customWidth="1"/>
    <col min="3" max="3" width="10.88671875" style="24" bestFit="1" customWidth="1"/>
    <col min="4" max="4" width="11" style="18" customWidth="1"/>
    <col min="5" max="5" width="12.44140625" style="18" bestFit="1" customWidth="1"/>
    <col min="6" max="6" width="11.88671875" style="18" bestFit="1" customWidth="1"/>
    <col min="7" max="7" width="8" style="18" bestFit="1" customWidth="1"/>
    <col min="8" max="8" width="41.109375" style="18" customWidth="1"/>
    <col min="9" max="9" width="13.109375" style="18" bestFit="1" customWidth="1"/>
    <col min="10" max="10" width="9.6640625" style="18" bestFit="1" customWidth="1"/>
    <col min="11" max="11" width="15.109375" style="18" hidden="1" customWidth="1"/>
    <col min="12" max="12" width="12.88671875" style="18" hidden="1" customWidth="1"/>
    <col min="13" max="16384" width="8.88671875" style="18" hidden="1"/>
  </cols>
  <sheetData>
    <row r="1" spans="1:12" ht="15" hidden="1" customHeight="1" x14ac:dyDescent="0.3">
      <c r="A1" s="33" t="s">
        <v>0</v>
      </c>
      <c r="B1" s="34">
        <f>I29</f>
        <v>1000</v>
      </c>
      <c r="C1" s="35"/>
      <c r="D1" s="36"/>
      <c r="E1" s="56" t="s">
        <v>13</v>
      </c>
      <c r="F1" s="16"/>
      <c r="G1" s="17"/>
      <c r="H1" s="17"/>
      <c r="I1" s="17"/>
      <c r="J1" s="17"/>
    </row>
    <row r="2" spans="1:12" ht="15" hidden="1" customHeight="1" x14ac:dyDescent="0.3">
      <c r="A2" s="37" t="s">
        <v>1</v>
      </c>
      <c r="B2" s="38">
        <v>0.48</v>
      </c>
      <c r="C2" s="39"/>
      <c r="D2" s="39"/>
      <c r="E2" s="57"/>
      <c r="F2" s="16"/>
      <c r="G2" s="19"/>
      <c r="H2" s="19"/>
      <c r="I2" s="19"/>
      <c r="J2" s="19"/>
      <c r="K2" s="20"/>
    </row>
    <row r="3" spans="1:12" ht="15" hidden="1" customHeight="1" x14ac:dyDescent="0.3">
      <c r="A3" s="37" t="s">
        <v>19</v>
      </c>
      <c r="B3" s="52">
        <f>B2/B9</f>
        <v>1.315068493150685E-3</v>
      </c>
      <c r="C3" s="39"/>
      <c r="D3" s="39"/>
      <c r="E3" s="57"/>
      <c r="F3" s="16"/>
      <c r="G3" s="19"/>
      <c r="H3" s="19"/>
      <c r="I3" s="19"/>
      <c r="J3" s="19"/>
      <c r="K3" s="20"/>
    </row>
    <row r="4" spans="1:12" ht="15" hidden="1" customHeight="1" x14ac:dyDescent="0.3">
      <c r="A4" s="37" t="s">
        <v>8</v>
      </c>
      <c r="B4" s="38">
        <v>0.05</v>
      </c>
      <c r="C4" s="39"/>
      <c r="D4" s="39"/>
      <c r="E4" s="57"/>
      <c r="F4" s="16"/>
      <c r="G4" s="19"/>
      <c r="H4" s="19"/>
      <c r="I4" s="19"/>
      <c r="J4" s="19"/>
    </row>
    <row r="5" spans="1:12" ht="15" hidden="1" customHeight="1" x14ac:dyDescent="0.3">
      <c r="A5" s="37" t="s">
        <v>6</v>
      </c>
      <c r="B5" s="38">
        <v>0</v>
      </c>
      <c r="C5" s="39"/>
      <c r="D5" s="39"/>
      <c r="E5" s="57"/>
      <c r="F5" s="16"/>
      <c r="G5" s="19"/>
      <c r="H5" s="19"/>
      <c r="I5" s="19"/>
      <c r="J5" s="19"/>
    </row>
    <row r="6" spans="1:12" ht="15" hidden="1" customHeight="1" x14ac:dyDescent="0.3">
      <c r="A6" s="37" t="s">
        <v>11</v>
      </c>
      <c r="B6" s="38">
        <v>0</v>
      </c>
      <c r="C6" s="39"/>
      <c r="D6" s="39"/>
      <c r="E6" s="57"/>
      <c r="F6" s="16"/>
      <c r="G6" s="19"/>
      <c r="H6" s="19"/>
      <c r="I6" s="19"/>
      <c r="J6" s="19"/>
    </row>
    <row r="7" spans="1:12" ht="15" hidden="1" customHeight="1" x14ac:dyDescent="0.3">
      <c r="A7" s="37" t="s">
        <v>26</v>
      </c>
      <c r="B7" s="38">
        <v>0.04</v>
      </c>
      <c r="C7" s="40">
        <v>15</v>
      </c>
      <c r="D7" s="41" t="s">
        <v>27</v>
      </c>
      <c r="E7" s="57"/>
      <c r="F7" s="16"/>
      <c r="G7" s="19"/>
      <c r="H7" s="19"/>
      <c r="I7" s="19"/>
      <c r="J7" s="19"/>
    </row>
    <row r="8" spans="1:12" ht="15" hidden="1" customHeight="1" x14ac:dyDescent="0.3">
      <c r="A8" s="37" t="s">
        <v>10</v>
      </c>
      <c r="B8" s="42">
        <v>25</v>
      </c>
      <c r="C8" s="39"/>
      <c r="D8" s="39"/>
      <c r="E8" s="57"/>
      <c r="F8" s="16"/>
      <c r="G8" s="19"/>
      <c r="H8" s="19"/>
      <c r="I8" s="19"/>
      <c r="J8" s="19"/>
    </row>
    <row r="9" spans="1:12" s="22" customFormat="1" ht="14.4" hidden="1" customHeight="1" x14ac:dyDescent="0.3">
      <c r="A9" s="43" t="s">
        <v>14</v>
      </c>
      <c r="B9" s="44">
        <f>SUM(A13:A24)</f>
        <v>365</v>
      </c>
      <c r="C9" s="45"/>
      <c r="D9" s="45"/>
      <c r="E9" s="58"/>
      <c r="F9" s="21"/>
      <c r="G9" s="21"/>
    </row>
    <row r="10" spans="1:12" ht="15" hidden="1" x14ac:dyDescent="0.25">
      <c r="B10" s="23"/>
    </row>
    <row r="11" spans="1:12" s="27" customFormat="1" ht="28.8" hidden="1" x14ac:dyDescent="0.3">
      <c r="A11" s="25" t="s">
        <v>2</v>
      </c>
      <c r="B11" s="26" t="s">
        <v>16</v>
      </c>
      <c r="C11" s="26" t="s">
        <v>3</v>
      </c>
      <c r="D11" s="26" t="s">
        <v>4</v>
      </c>
      <c r="E11" s="26" t="s">
        <v>5</v>
      </c>
      <c r="F11" s="26" t="s">
        <v>18</v>
      </c>
      <c r="G11" s="26" t="s">
        <v>12</v>
      </c>
      <c r="H11" s="26" t="s">
        <v>11</v>
      </c>
      <c r="I11" s="26" t="s">
        <v>6</v>
      </c>
      <c r="J11" s="46" t="s">
        <v>20</v>
      </c>
      <c r="K11" s="26" t="s">
        <v>15</v>
      </c>
      <c r="L11" s="26" t="s">
        <v>9</v>
      </c>
    </row>
    <row r="12" spans="1:12" hidden="1" x14ac:dyDescent="0.3">
      <c r="B12" s="28">
        <v>44197</v>
      </c>
      <c r="C12" s="49">
        <f>(-1)*B1+B1*B7+C7</f>
        <v>-945</v>
      </c>
      <c r="D12" s="49"/>
      <c r="E12" s="49"/>
      <c r="F12" s="49"/>
      <c r="G12" s="51">
        <f>B1*B7+C7</f>
        <v>55</v>
      </c>
      <c r="H12" s="49"/>
      <c r="I12" s="49"/>
      <c r="J12" s="47"/>
      <c r="K12" s="24"/>
      <c r="L12" s="24"/>
    </row>
    <row r="13" spans="1:12" hidden="1" x14ac:dyDescent="0.3">
      <c r="A13" s="18">
        <v>31</v>
      </c>
      <c r="B13" s="28">
        <v>44228</v>
      </c>
      <c r="C13" s="49">
        <f>D13+E13+G13+H13+I13</f>
        <v>50</v>
      </c>
      <c r="D13" s="49">
        <f>$B$4*B1-E13-G13-I13</f>
        <v>-15.767123287671232</v>
      </c>
      <c r="E13" s="49">
        <f>$B$3*B1*A13</f>
        <v>40.767123287671232</v>
      </c>
      <c r="F13" s="49">
        <f>B1-D13</f>
        <v>1015.7671232876712</v>
      </c>
      <c r="G13" s="49">
        <f>B8</f>
        <v>25</v>
      </c>
      <c r="H13" s="49">
        <f>(-1)*B6*C12</f>
        <v>0</v>
      </c>
      <c r="I13" s="49">
        <f>B1*B5</f>
        <v>0</v>
      </c>
      <c r="J13" s="47"/>
      <c r="K13" s="24"/>
      <c r="L13" s="24"/>
    </row>
    <row r="14" spans="1:12" hidden="1" x14ac:dyDescent="0.3">
      <c r="A14" s="18">
        <v>28</v>
      </c>
      <c r="B14" s="28">
        <v>44256</v>
      </c>
      <c r="C14" s="49">
        <f>D14+E14+G14+H14+I14</f>
        <v>50.788356164383565</v>
      </c>
      <c r="D14" s="49">
        <f>$B$4*F13-E14-G14-H14-I14</f>
        <v>-11.614137361606304</v>
      </c>
      <c r="E14" s="49">
        <f t="shared" ref="E14:E23" si="0">$B$3*F13*A14</f>
        <v>37.402493525989868</v>
      </c>
      <c r="F14" s="49">
        <f>F13-D14</f>
        <v>1027.3812606492775</v>
      </c>
      <c r="G14" s="49">
        <f t="shared" ref="G14:G24" si="1">$B$8</f>
        <v>25</v>
      </c>
      <c r="H14" s="49">
        <f>+B6*F13</f>
        <v>0</v>
      </c>
      <c r="I14" s="49">
        <f t="shared" ref="I14:I24" si="2">F13*$B$5</f>
        <v>0</v>
      </c>
      <c r="J14" s="47"/>
      <c r="K14" s="24"/>
      <c r="L14" s="24"/>
    </row>
    <row r="15" spans="1:12" hidden="1" x14ac:dyDescent="0.3">
      <c r="A15" s="18">
        <v>31</v>
      </c>
      <c r="B15" s="28">
        <v>44287</v>
      </c>
      <c r="C15" s="49">
        <f t="shared" ref="C15:C23" si="3">D15+E15+G15+H15+I15</f>
        <v>51.369063032463878</v>
      </c>
      <c r="D15" s="49">
        <f t="shared" ref="D15:D24" si="4">$B$4*F14-E15-G15-H15-I15</f>
        <v>-15.514315483868309</v>
      </c>
      <c r="E15" s="49">
        <f t="shared" si="0"/>
        <v>41.883378516332186</v>
      </c>
      <c r="F15" s="49">
        <f t="shared" ref="F15:F24" si="5">F14-D15</f>
        <v>1042.8955761331458</v>
      </c>
      <c r="G15" s="49">
        <f t="shared" si="1"/>
        <v>25</v>
      </c>
      <c r="H15" s="49">
        <f>B6*F14</f>
        <v>0</v>
      </c>
      <c r="I15" s="49">
        <f t="shared" si="2"/>
        <v>0</v>
      </c>
      <c r="J15" s="47"/>
      <c r="K15" s="24"/>
      <c r="L15" s="24"/>
    </row>
    <row r="16" spans="1:12" hidden="1" x14ac:dyDescent="0.3">
      <c r="A16" s="18">
        <v>30</v>
      </c>
      <c r="B16" s="28">
        <v>44317</v>
      </c>
      <c r="C16" s="49">
        <f t="shared" si="3"/>
        <v>52.144778806657293</v>
      </c>
      <c r="D16" s="49">
        <f t="shared" si="4"/>
        <v>-13.999594607910652</v>
      </c>
      <c r="E16" s="49">
        <f t="shared" si="0"/>
        <v>41.144373414567944</v>
      </c>
      <c r="F16" s="49">
        <f t="shared" si="5"/>
        <v>1056.8951707410565</v>
      </c>
      <c r="G16" s="49">
        <f t="shared" si="1"/>
        <v>25</v>
      </c>
      <c r="H16" s="49">
        <f>+B6*F15</f>
        <v>0</v>
      </c>
      <c r="I16" s="49">
        <f t="shared" si="2"/>
        <v>0</v>
      </c>
      <c r="J16" s="47"/>
      <c r="K16" s="24"/>
      <c r="L16" s="24"/>
    </row>
    <row r="17" spans="1:12" hidden="1" x14ac:dyDescent="0.3">
      <c r="A17" s="18">
        <v>31</v>
      </c>
      <c r="B17" s="28">
        <v>44348</v>
      </c>
      <c r="C17" s="49">
        <f t="shared" si="3"/>
        <v>52.844758537052826</v>
      </c>
      <c r="D17" s="49">
        <f t="shared" si="4"/>
        <v>-15.241817190692167</v>
      </c>
      <c r="E17" s="49">
        <f t="shared" si="0"/>
        <v>43.086575727744993</v>
      </c>
      <c r="F17" s="49">
        <f t="shared" si="5"/>
        <v>1072.1369879317488</v>
      </c>
      <c r="G17" s="49">
        <f t="shared" si="1"/>
        <v>25</v>
      </c>
      <c r="H17" s="49">
        <f>+B6*F16</f>
        <v>0</v>
      </c>
      <c r="I17" s="49">
        <f t="shared" si="2"/>
        <v>0</v>
      </c>
      <c r="J17" s="47"/>
      <c r="K17" s="24"/>
      <c r="L17" s="24"/>
    </row>
    <row r="18" spans="1:12" hidden="1" x14ac:dyDescent="0.3">
      <c r="A18" s="18">
        <v>30</v>
      </c>
      <c r="B18" s="28">
        <v>44378</v>
      </c>
      <c r="C18" s="49">
        <f t="shared" si="3"/>
        <v>53.606849396587442</v>
      </c>
      <c r="D18" s="49">
        <f t="shared" si="4"/>
        <v>-13.691157798528124</v>
      </c>
      <c r="E18" s="49">
        <f t="shared" si="0"/>
        <v>42.298007195115567</v>
      </c>
      <c r="F18" s="49">
        <f t="shared" si="5"/>
        <v>1085.8281457302769</v>
      </c>
      <c r="G18" s="49">
        <f t="shared" si="1"/>
        <v>25</v>
      </c>
      <c r="H18" s="49">
        <f>+B6*F17</f>
        <v>0</v>
      </c>
      <c r="I18" s="49">
        <f t="shared" si="2"/>
        <v>0</v>
      </c>
      <c r="J18" s="47"/>
      <c r="K18" s="24"/>
      <c r="L18" s="24"/>
    </row>
    <row r="19" spans="1:12" hidden="1" x14ac:dyDescent="0.3">
      <c r="A19" s="18">
        <v>31</v>
      </c>
      <c r="B19" s="28">
        <v>44409</v>
      </c>
      <c r="C19" s="49">
        <f t="shared" si="3"/>
        <v>54.291407286513845</v>
      </c>
      <c r="D19" s="49">
        <f t="shared" si="4"/>
        <v>-14.974682599695804</v>
      </c>
      <c r="E19" s="49">
        <f t="shared" si="0"/>
        <v>44.266089886209649</v>
      </c>
      <c r="F19" s="49">
        <f t="shared" si="5"/>
        <v>1100.8028283299727</v>
      </c>
      <c r="G19" s="49">
        <f t="shared" si="1"/>
        <v>25</v>
      </c>
      <c r="H19" s="49">
        <f>B6*F18</f>
        <v>0</v>
      </c>
      <c r="I19" s="49">
        <f t="shared" si="2"/>
        <v>0</v>
      </c>
      <c r="J19" s="47"/>
      <c r="K19" s="24"/>
      <c r="L19" s="24"/>
    </row>
    <row r="20" spans="1:12" hidden="1" x14ac:dyDescent="0.3">
      <c r="A20" s="18">
        <v>31</v>
      </c>
      <c r="B20" s="28">
        <v>44440</v>
      </c>
      <c r="C20" s="49">
        <f t="shared" si="3"/>
        <v>55.040141416498642</v>
      </c>
      <c r="D20" s="49">
        <f t="shared" si="4"/>
        <v>-14.83642320144655</v>
      </c>
      <c r="E20" s="49">
        <f t="shared" si="0"/>
        <v>44.876564617945192</v>
      </c>
      <c r="F20" s="49">
        <f t="shared" si="5"/>
        <v>1115.6392515314192</v>
      </c>
      <c r="G20" s="49">
        <f t="shared" si="1"/>
        <v>25</v>
      </c>
      <c r="H20" s="49">
        <f>+B6*F19</f>
        <v>0</v>
      </c>
      <c r="I20" s="49">
        <f t="shared" si="2"/>
        <v>0</v>
      </c>
      <c r="J20" s="47"/>
      <c r="K20" s="24"/>
      <c r="L20" s="24"/>
    </row>
    <row r="21" spans="1:12" hidden="1" x14ac:dyDescent="0.3">
      <c r="A21" s="18">
        <v>30</v>
      </c>
      <c r="B21" s="28">
        <v>44470</v>
      </c>
      <c r="C21" s="49">
        <f t="shared" si="3"/>
        <v>55.781962576570962</v>
      </c>
      <c r="D21" s="49">
        <f t="shared" si="4"/>
        <v>-13.232298305764481</v>
      </c>
      <c r="E21" s="49">
        <f t="shared" si="0"/>
        <v>44.014260882335442</v>
      </c>
      <c r="F21" s="49">
        <f t="shared" si="5"/>
        <v>1128.8715498371837</v>
      </c>
      <c r="G21" s="49">
        <f t="shared" si="1"/>
        <v>25</v>
      </c>
      <c r="H21" s="49">
        <f>+B6*F20</f>
        <v>0</v>
      </c>
      <c r="I21" s="49">
        <f t="shared" si="2"/>
        <v>0</v>
      </c>
      <c r="J21" s="47"/>
      <c r="K21" s="24"/>
      <c r="L21" s="24"/>
    </row>
    <row r="22" spans="1:12" hidden="1" x14ac:dyDescent="0.3">
      <c r="A22" s="18">
        <v>31</v>
      </c>
      <c r="B22" s="28">
        <v>44501</v>
      </c>
      <c r="C22" s="49">
        <f t="shared" si="3"/>
        <v>56.443577491859187</v>
      </c>
      <c r="D22" s="49">
        <f t="shared" si="4"/>
        <v>-14.577268156297777</v>
      </c>
      <c r="E22" s="49">
        <f t="shared" si="0"/>
        <v>46.020845648156964</v>
      </c>
      <c r="F22" s="49">
        <f t="shared" si="5"/>
        <v>1143.4488179934815</v>
      </c>
      <c r="G22" s="49">
        <f t="shared" si="1"/>
        <v>25</v>
      </c>
      <c r="H22" s="49">
        <f>+B6*F21</f>
        <v>0</v>
      </c>
      <c r="I22" s="49">
        <f t="shared" si="2"/>
        <v>0</v>
      </c>
      <c r="J22" s="47"/>
      <c r="K22" s="24"/>
      <c r="L22" s="24"/>
    </row>
    <row r="23" spans="1:12" hidden="1" x14ac:dyDescent="0.3">
      <c r="A23" s="18">
        <v>30</v>
      </c>
      <c r="B23" s="28">
        <v>44531</v>
      </c>
      <c r="C23" s="49">
        <f t="shared" si="3"/>
        <v>57.172440899674079</v>
      </c>
      <c r="D23" s="49">
        <f t="shared" si="4"/>
        <v>-12.938964522534505</v>
      </c>
      <c r="E23" s="49">
        <f t="shared" si="0"/>
        <v>45.111405422208584</v>
      </c>
      <c r="F23" s="49">
        <f t="shared" si="5"/>
        <v>1156.3877825160159</v>
      </c>
      <c r="G23" s="49">
        <f t="shared" si="1"/>
        <v>25</v>
      </c>
      <c r="H23" s="49">
        <f>B6*F22</f>
        <v>0</v>
      </c>
      <c r="I23" s="49">
        <f t="shared" si="2"/>
        <v>0</v>
      </c>
      <c r="J23" s="47"/>
      <c r="K23" s="24"/>
      <c r="L23" s="24"/>
    </row>
    <row r="24" spans="1:12" hidden="1" x14ac:dyDescent="0.3">
      <c r="A24" s="18">
        <v>31</v>
      </c>
      <c r="B24" s="28">
        <v>44562</v>
      </c>
      <c r="C24" s="49">
        <f>D24+E24+G24+H24+I24+F24</f>
        <v>1227.0096566755519</v>
      </c>
      <c r="D24" s="49">
        <f t="shared" si="4"/>
        <v>-12.802485033735181</v>
      </c>
      <c r="E24" s="49">
        <f>$B$3*F23*A23</f>
        <v>45.621874159535977</v>
      </c>
      <c r="F24" s="49">
        <f t="shared" si="5"/>
        <v>1169.1902675497511</v>
      </c>
      <c r="G24" s="49">
        <f t="shared" si="1"/>
        <v>25</v>
      </c>
      <c r="H24" s="49">
        <f>B6*F23</f>
        <v>0</v>
      </c>
      <c r="I24" s="49">
        <f t="shared" si="2"/>
        <v>0</v>
      </c>
      <c r="J24" s="47"/>
      <c r="K24" s="24"/>
      <c r="L24" s="24"/>
    </row>
    <row r="25" spans="1:12" hidden="1" x14ac:dyDescent="0.3">
      <c r="A25" s="29" t="s">
        <v>7</v>
      </c>
      <c r="B25" s="30" t="s">
        <v>17</v>
      </c>
      <c r="C25" s="50">
        <f>SUM(C13:C24)</f>
        <v>1816.4929922838137</v>
      </c>
      <c r="D25" s="50">
        <f>SUM(D13:D24)</f>
        <v>-169.19026754975107</v>
      </c>
      <c r="E25" s="50">
        <f>SUM(E13:E24)</f>
        <v>516.49299228381358</v>
      </c>
      <c r="F25" s="50" t="s">
        <v>17</v>
      </c>
      <c r="G25" s="50">
        <f>SUM(G12:G24)</f>
        <v>355</v>
      </c>
      <c r="H25" s="50">
        <f>SUM(H13:H24)</f>
        <v>0</v>
      </c>
      <c r="I25" s="50">
        <f>SUM(I13:I24)</f>
        <v>0</v>
      </c>
      <c r="J25" s="48">
        <f>XIRR(C12:C24,B12:B24)</f>
        <v>1.2485757708549501</v>
      </c>
      <c r="K25" s="31">
        <f>C25</f>
        <v>1816.4929922838137</v>
      </c>
      <c r="L25" s="31">
        <f>E25+G25+H25+I25</f>
        <v>871.49299228381358</v>
      </c>
    </row>
    <row r="26" spans="1:12" hidden="1" x14ac:dyDescent="0.3"/>
    <row r="27" spans="1:12" hidden="1" x14ac:dyDescent="0.3"/>
    <row r="28" spans="1:12" s="9" customFormat="1" ht="60" customHeight="1" x14ac:dyDescent="0.2">
      <c r="A28" s="5"/>
      <c r="B28" s="5"/>
      <c r="C28" s="5"/>
      <c r="D28" s="5"/>
      <c r="E28" s="6"/>
      <c r="F28" s="6"/>
      <c r="G28" s="5"/>
      <c r="H28" s="5"/>
      <c r="I28" s="5"/>
    </row>
    <row r="29" spans="1:12" s="1" customFormat="1" ht="20.399999999999999" x14ac:dyDescent="0.35">
      <c r="A29" s="59" t="s">
        <v>21</v>
      </c>
      <c r="B29" s="59"/>
      <c r="C29" s="59"/>
      <c r="D29" s="59"/>
      <c r="E29" s="59"/>
      <c r="F29" s="59"/>
      <c r="G29" s="59"/>
      <c r="H29" s="59"/>
      <c r="I29" s="2">
        <v>1000</v>
      </c>
      <c r="J29" s="15" t="s">
        <v>22</v>
      </c>
      <c r="K29" s="9"/>
    </row>
    <row r="30" spans="1:12" s="9" customFormat="1" ht="10.199999999999999" customHeight="1" x14ac:dyDescent="0.3">
      <c r="A30" s="10"/>
      <c r="B30" s="10"/>
      <c r="C30" s="10"/>
      <c r="D30" s="10"/>
      <c r="E30" s="10"/>
      <c r="F30" s="10"/>
      <c r="G30" s="10"/>
      <c r="H30" s="10"/>
      <c r="I30" s="11"/>
      <c r="J30" s="12"/>
    </row>
    <row r="31" spans="1:12" s="1" customFormat="1" ht="17.399999999999999" x14ac:dyDescent="0.3">
      <c r="A31" s="60" t="s">
        <v>23</v>
      </c>
      <c r="B31" s="60"/>
      <c r="C31" s="60"/>
      <c r="D31" s="60"/>
      <c r="E31" s="60"/>
      <c r="F31" s="60"/>
      <c r="G31" s="60"/>
      <c r="H31" s="60"/>
      <c r="I31" s="3">
        <f>B2</f>
        <v>0.48</v>
      </c>
      <c r="J31" s="12"/>
      <c r="K31" s="9"/>
    </row>
    <row r="32" spans="1:12" s="9" customFormat="1" ht="10.199999999999999" customHeight="1" x14ac:dyDescent="0.3">
      <c r="A32" s="10"/>
      <c r="B32" s="10"/>
      <c r="C32" s="10"/>
      <c r="D32" s="10"/>
      <c r="E32" s="10"/>
      <c r="F32" s="10"/>
      <c r="G32" s="10"/>
      <c r="H32" s="10"/>
      <c r="I32" s="14"/>
      <c r="J32" s="12"/>
    </row>
    <row r="33" spans="1:11" s="1" customFormat="1" ht="17.399999999999999" x14ac:dyDescent="0.3">
      <c r="A33" s="60" t="s">
        <v>29</v>
      </c>
      <c r="B33" s="60"/>
      <c r="C33" s="60"/>
      <c r="D33" s="60"/>
      <c r="E33" s="60"/>
      <c r="F33" s="60"/>
      <c r="G33" s="60"/>
      <c r="H33" s="60"/>
      <c r="I33" s="32">
        <f>B8</f>
        <v>25</v>
      </c>
      <c r="J33" s="12" t="s">
        <v>22</v>
      </c>
      <c r="K33" s="9"/>
    </row>
    <row r="34" spans="1:11" s="9" customFormat="1" ht="9.6" customHeight="1" x14ac:dyDescent="0.3">
      <c r="A34" s="10"/>
      <c r="B34" s="10"/>
      <c r="C34" s="10"/>
      <c r="D34" s="10"/>
      <c r="E34" s="10"/>
      <c r="F34" s="10"/>
      <c r="G34" s="10"/>
      <c r="H34" s="10"/>
      <c r="I34" s="55"/>
      <c r="J34" s="12"/>
    </row>
    <row r="35" spans="1:11" s="1" customFormat="1" ht="17.399999999999999" x14ac:dyDescent="0.3">
      <c r="A35" s="60" t="s">
        <v>32</v>
      </c>
      <c r="B35" s="60"/>
      <c r="C35" s="60"/>
      <c r="D35" s="60"/>
      <c r="E35" s="60"/>
      <c r="F35" s="60"/>
      <c r="G35" s="60"/>
      <c r="H35" s="60"/>
      <c r="I35" s="63" t="s">
        <v>31</v>
      </c>
      <c r="J35" s="63"/>
      <c r="K35" s="9"/>
    </row>
    <row r="36" spans="1:11" s="9" customFormat="1" ht="10.199999999999999" customHeight="1" x14ac:dyDescent="0.3">
      <c r="A36" s="13"/>
      <c r="B36" s="13"/>
      <c r="C36" s="13"/>
      <c r="D36" s="13"/>
      <c r="E36" s="13"/>
      <c r="F36" s="13"/>
      <c r="G36" s="13"/>
      <c r="H36" s="13"/>
      <c r="I36" s="11"/>
      <c r="J36" s="12"/>
    </row>
    <row r="37" spans="1:11" s="1" customFormat="1" ht="17.399999999999999" x14ac:dyDescent="0.3">
      <c r="A37" s="60" t="s">
        <v>24</v>
      </c>
      <c r="B37" s="60"/>
      <c r="C37" s="60"/>
      <c r="D37" s="60"/>
      <c r="E37" s="60"/>
      <c r="F37" s="60"/>
      <c r="G37" s="60"/>
      <c r="H37" s="60"/>
      <c r="I37" s="53">
        <f>C13</f>
        <v>50</v>
      </c>
      <c r="J37" s="12" t="s">
        <v>22</v>
      </c>
      <c r="K37" s="9"/>
    </row>
    <row r="38" spans="1:11" s="9" customFormat="1" ht="10.199999999999999" customHeight="1" x14ac:dyDescent="0.3">
      <c r="A38" s="10"/>
      <c r="B38" s="10"/>
      <c r="C38" s="10"/>
      <c r="D38" s="10"/>
      <c r="E38" s="10"/>
      <c r="F38" s="10"/>
      <c r="G38" s="10"/>
      <c r="H38" s="10"/>
      <c r="I38" s="54"/>
      <c r="J38" s="12"/>
    </row>
    <row r="39" spans="1:11" s="1" customFormat="1" ht="17.399999999999999" x14ac:dyDescent="0.3">
      <c r="A39" s="60" t="s">
        <v>33</v>
      </c>
      <c r="B39" s="60"/>
      <c r="C39" s="60"/>
      <c r="D39" s="60"/>
      <c r="E39" s="60"/>
      <c r="F39" s="60"/>
      <c r="G39" s="60"/>
      <c r="H39" s="60"/>
      <c r="I39" s="53">
        <f>L25</f>
        <v>871.49299228381358</v>
      </c>
      <c r="J39" s="12" t="s">
        <v>22</v>
      </c>
      <c r="K39" s="9"/>
    </row>
    <row r="40" spans="1:11" s="9" customFormat="1" ht="10.199999999999999" customHeight="1" x14ac:dyDescent="0.3">
      <c r="A40" s="10"/>
      <c r="B40" s="10"/>
      <c r="C40" s="10"/>
      <c r="D40" s="10"/>
      <c r="E40" s="10"/>
      <c r="F40" s="10"/>
      <c r="G40" s="10"/>
      <c r="H40" s="10"/>
      <c r="I40" s="54"/>
      <c r="J40" s="12"/>
    </row>
    <row r="41" spans="1:11" s="1" customFormat="1" ht="17.399999999999999" x14ac:dyDescent="0.3">
      <c r="A41" s="60" t="s">
        <v>34</v>
      </c>
      <c r="B41" s="60"/>
      <c r="C41" s="60"/>
      <c r="D41" s="60"/>
      <c r="E41" s="60"/>
      <c r="F41" s="60"/>
      <c r="G41" s="60"/>
      <c r="H41" s="60"/>
      <c r="I41" s="53">
        <f>K25</f>
        <v>1816.4929922838137</v>
      </c>
      <c r="J41" s="12" t="s">
        <v>22</v>
      </c>
      <c r="K41" s="9"/>
    </row>
    <row r="42" spans="1:11" s="9" customFormat="1" ht="10.199999999999999" customHeight="1" x14ac:dyDescent="0.3">
      <c r="A42" s="10"/>
      <c r="B42" s="10"/>
      <c r="C42" s="10"/>
      <c r="D42" s="10"/>
      <c r="E42" s="10"/>
      <c r="F42" s="10"/>
      <c r="G42" s="10"/>
      <c r="H42" s="10"/>
      <c r="I42" s="11"/>
      <c r="J42" s="12"/>
    </row>
    <row r="43" spans="1:11" s="1" customFormat="1" ht="17.399999999999999" x14ac:dyDescent="0.3">
      <c r="A43" s="60" t="s">
        <v>35</v>
      </c>
      <c r="B43" s="60"/>
      <c r="C43" s="60"/>
      <c r="D43" s="60"/>
      <c r="E43" s="60"/>
      <c r="F43" s="60"/>
      <c r="G43" s="60"/>
      <c r="H43" s="60"/>
      <c r="I43" s="4">
        <f>J25</f>
        <v>1.2485757708549501</v>
      </c>
      <c r="J43" s="12"/>
      <c r="K43" s="9"/>
    </row>
    <row r="44" spans="1:11" s="1" customFormat="1" ht="21" customHeight="1" x14ac:dyDescent="0.35">
      <c r="A44" s="5"/>
      <c r="B44" s="5"/>
      <c r="C44" s="5"/>
      <c r="D44" s="5"/>
      <c r="E44" s="6"/>
      <c r="F44" s="7"/>
      <c r="G44" s="8"/>
      <c r="H44" s="5"/>
      <c r="I44" s="5"/>
      <c r="J44" s="9"/>
    </row>
    <row r="45" spans="1:11" s="1" customFormat="1" ht="100.95" customHeight="1" x14ac:dyDescent="0.2">
      <c r="A45" s="62" t="s">
        <v>28</v>
      </c>
      <c r="B45" s="62"/>
      <c r="C45" s="62"/>
      <c r="D45" s="62"/>
      <c r="E45" s="62"/>
      <c r="F45" s="62"/>
      <c r="G45" s="62"/>
      <c r="H45" s="62"/>
      <c r="I45" s="62"/>
      <c r="J45" s="62"/>
    </row>
    <row r="46" spans="1:11" s="1" customFormat="1" ht="40.200000000000003" customHeight="1" x14ac:dyDescent="0.2">
      <c r="A46" s="61" t="s">
        <v>25</v>
      </c>
      <c r="B46" s="61"/>
      <c r="C46" s="61"/>
      <c r="D46" s="61"/>
      <c r="E46" s="61"/>
      <c r="F46" s="61"/>
      <c r="G46" s="61"/>
      <c r="H46" s="61"/>
      <c r="I46" s="61"/>
      <c r="J46" s="61"/>
    </row>
  </sheetData>
  <sheetProtection password="CC99" sheet="1" objects="1" scenarios="1" selectLockedCells="1"/>
  <mergeCells count="12">
    <mergeCell ref="E1:E9"/>
    <mergeCell ref="A29:H29"/>
    <mergeCell ref="A31:H31"/>
    <mergeCell ref="A46:J46"/>
    <mergeCell ref="A45:J45"/>
    <mergeCell ref="A37:H37"/>
    <mergeCell ref="A39:H39"/>
    <mergeCell ref="A41:H41"/>
    <mergeCell ref="A43:H43"/>
    <mergeCell ref="A33:H33"/>
    <mergeCell ref="A35:H35"/>
    <mergeCell ref="I35:J35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"/>
  <sheetViews>
    <sheetView tabSelected="1" topLeftCell="A28" zoomScaleNormal="100" workbookViewId="0">
      <selection activeCell="A46" sqref="A46"/>
    </sheetView>
  </sheetViews>
  <sheetFormatPr defaultColWidth="0" defaultRowHeight="14.4" zeroHeight="1" x14ac:dyDescent="0.3"/>
  <cols>
    <col min="1" max="1" width="12.6640625" style="18" bestFit="1" customWidth="1"/>
    <col min="2" max="2" width="12.44140625" style="18" bestFit="1" customWidth="1"/>
    <col min="3" max="3" width="10.88671875" style="24" bestFit="1" customWidth="1"/>
    <col min="4" max="4" width="11" style="18" customWidth="1"/>
    <col min="5" max="5" width="12.44140625" style="18" bestFit="1" customWidth="1"/>
    <col min="6" max="6" width="11.88671875" style="18" bestFit="1" customWidth="1"/>
    <col min="7" max="7" width="8" style="18" bestFit="1" customWidth="1"/>
    <col min="8" max="8" width="41.109375" style="18" customWidth="1"/>
    <col min="9" max="9" width="13.109375" style="18" bestFit="1" customWidth="1"/>
    <col min="10" max="10" width="14.109375" style="18" customWidth="1"/>
    <col min="11" max="11" width="15.109375" style="18" hidden="1" customWidth="1"/>
    <col min="12" max="12" width="12.88671875" style="18" hidden="1" customWidth="1"/>
    <col min="13" max="16384" width="8.88671875" style="18" hidden="1"/>
  </cols>
  <sheetData>
    <row r="1" spans="1:12" ht="15" hidden="1" customHeight="1" x14ac:dyDescent="0.3">
      <c r="A1" s="33" t="s">
        <v>0</v>
      </c>
      <c r="B1" s="34">
        <f>I29</f>
        <v>200000</v>
      </c>
      <c r="C1" s="35"/>
      <c r="D1" s="36"/>
      <c r="E1" s="56" t="s">
        <v>13</v>
      </c>
      <c r="F1" s="16"/>
      <c r="G1" s="17"/>
      <c r="H1" s="17"/>
      <c r="I1" s="17"/>
      <c r="J1" s="17"/>
    </row>
    <row r="2" spans="1:12" ht="15" hidden="1" customHeight="1" x14ac:dyDescent="0.3">
      <c r="A2" s="37" t="s">
        <v>1</v>
      </c>
      <c r="B2" s="38">
        <v>0.48</v>
      </c>
      <c r="C2" s="39"/>
      <c r="D2" s="39"/>
      <c r="E2" s="57"/>
      <c r="F2" s="16"/>
      <c r="G2" s="19"/>
      <c r="H2" s="19"/>
      <c r="I2" s="19"/>
      <c r="J2" s="19"/>
      <c r="K2" s="20"/>
    </row>
    <row r="3" spans="1:12" ht="15" hidden="1" customHeight="1" x14ac:dyDescent="0.3">
      <c r="A3" s="37" t="s">
        <v>19</v>
      </c>
      <c r="B3" s="52">
        <f>B2/B9</f>
        <v>1.315068493150685E-3</v>
      </c>
      <c r="C3" s="39"/>
      <c r="D3" s="39"/>
      <c r="E3" s="57"/>
      <c r="F3" s="16"/>
      <c r="G3" s="19"/>
      <c r="H3" s="19"/>
      <c r="I3" s="19"/>
      <c r="J3" s="19"/>
      <c r="K3" s="20"/>
    </row>
    <row r="4" spans="1:12" ht="15" hidden="1" customHeight="1" x14ac:dyDescent="0.3">
      <c r="A4" s="37" t="s">
        <v>8</v>
      </c>
      <c r="B4" s="38">
        <v>0.06</v>
      </c>
      <c r="C4" s="39"/>
      <c r="D4" s="39"/>
      <c r="E4" s="57"/>
      <c r="F4" s="16"/>
      <c r="G4" s="19"/>
      <c r="H4" s="19"/>
      <c r="I4" s="19"/>
      <c r="J4" s="19"/>
    </row>
    <row r="5" spans="1:12" ht="15" hidden="1" customHeight="1" x14ac:dyDescent="0.3">
      <c r="A5" s="37" t="s">
        <v>6</v>
      </c>
      <c r="B5" s="38">
        <v>0.01</v>
      </c>
      <c r="C5" s="39"/>
      <c r="D5" s="39"/>
      <c r="E5" s="57"/>
      <c r="F5" s="16"/>
      <c r="G5" s="19"/>
      <c r="H5" s="19"/>
      <c r="I5" s="19"/>
      <c r="J5" s="19"/>
    </row>
    <row r="6" spans="1:12" ht="15" hidden="1" customHeight="1" x14ac:dyDescent="0.3">
      <c r="A6" s="37" t="s">
        <v>11</v>
      </c>
      <c r="B6" s="38">
        <v>0</v>
      </c>
      <c r="C6" s="39"/>
      <c r="D6" s="39"/>
      <c r="E6" s="57"/>
      <c r="F6" s="16"/>
      <c r="G6" s="19"/>
      <c r="H6" s="19"/>
      <c r="I6" s="19"/>
      <c r="J6" s="19"/>
    </row>
    <row r="7" spans="1:12" ht="15" hidden="1" customHeight="1" x14ac:dyDescent="0.3">
      <c r="A7" s="37" t="s">
        <v>26</v>
      </c>
      <c r="B7" s="38">
        <v>0.04</v>
      </c>
      <c r="C7" s="40">
        <v>15</v>
      </c>
      <c r="D7" s="41" t="s">
        <v>27</v>
      </c>
      <c r="E7" s="57"/>
      <c r="F7" s="16"/>
      <c r="G7" s="19"/>
      <c r="H7" s="19"/>
      <c r="I7" s="19"/>
      <c r="J7" s="19"/>
    </row>
    <row r="8" spans="1:12" ht="15" hidden="1" customHeight="1" x14ac:dyDescent="0.3">
      <c r="A8" s="37" t="s">
        <v>10</v>
      </c>
      <c r="B8" s="42">
        <v>25</v>
      </c>
      <c r="C8" s="39"/>
      <c r="D8" s="39"/>
      <c r="E8" s="57"/>
      <c r="F8" s="16"/>
      <c r="G8" s="19"/>
      <c r="H8" s="19"/>
      <c r="I8" s="19"/>
      <c r="J8" s="19"/>
    </row>
    <row r="9" spans="1:12" s="22" customFormat="1" ht="14.4" hidden="1" customHeight="1" x14ac:dyDescent="0.3">
      <c r="A9" s="43" t="s">
        <v>14</v>
      </c>
      <c r="B9" s="44">
        <f>SUM(A13:A24)</f>
        <v>365</v>
      </c>
      <c r="C9" s="45"/>
      <c r="D9" s="45"/>
      <c r="E9" s="58"/>
      <c r="F9" s="21"/>
      <c r="G9" s="21"/>
    </row>
    <row r="10" spans="1:12" hidden="1" x14ac:dyDescent="0.3">
      <c r="B10" s="23"/>
    </row>
    <row r="11" spans="1:12" s="27" customFormat="1" ht="28.8" hidden="1" x14ac:dyDescent="0.3">
      <c r="A11" s="25" t="s">
        <v>2</v>
      </c>
      <c r="B11" s="26" t="s">
        <v>16</v>
      </c>
      <c r="C11" s="26" t="s">
        <v>3</v>
      </c>
      <c r="D11" s="26" t="s">
        <v>4</v>
      </c>
      <c r="E11" s="26" t="s">
        <v>5</v>
      </c>
      <c r="F11" s="26" t="s">
        <v>18</v>
      </c>
      <c r="G11" s="26" t="s">
        <v>12</v>
      </c>
      <c r="H11" s="26" t="s">
        <v>11</v>
      </c>
      <c r="I11" s="26" t="s">
        <v>6</v>
      </c>
      <c r="J11" s="46" t="s">
        <v>20</v>
      </c>
      <c r="K11" s="26" t="s">
        <v>15</v>
      </c>
      <c r="L11" s="26" t="s">
        <v>9</v>
      </c>
    </row>
    <row r="12" spans="1:12" hidden="1" x14ac:dyDescent="0.3">
      <c r="B12" s="28">
        <v>44197</v>
      </c>
      <c r="C12" s="49">
        <f>(-1)*B1+B1*B7+C7</f>
        <v>-191985</v>
      </c>
      <c r="D12" s="49"/>
      <c r="E12" s="49"/>
      <c r="F12" s="49"/>
      <c r="G12" s="51">
        <f>B1*B7+C7</f>
        <v>8015</v>
      </c>
      <c r="H12" s="49"/>
      <c r="I12" s="49"/>
      <c r="J12" s="47"/>
      <c r="K12" s="24"/>
      <c r="L12" s="24"/>
    </row>
    <row r="13" spans="1:12" hidden="1" x14ac:dyDescent="0.3">
      <c r="A13" s="18">
        <v>31</v>
      </c>
      <c r="B13" s="28">
        <v>44228</v>
      </c>
      <c r="C13" s="49">
        <f>D13+E13+G13+H13+I13</f>
        <v>12000</v>
      </c>
      <c r="D13" s="49">
        <f>$B$4*B1-E13-G13-I13</f>
        <v>1821.5753424657523</v>
      </c>
      <c r="E13" s="49">
        <f>$B$3*B1*A13</f>
        <v>8153.4246575342477</v>
      </c>
      <c r="F13" s="49">
        <f>B1-D13</f>
        <v>198178.42465753425</v>
      </c>
      <c r="G13" s="49">
        <f>B8</f>
        <v>25</v>
      </c>
      <c r="H13" s="49">
        <f>(-1)*B6*C12</f>
        <v>0</v>
      </c>
      <c r="I13" s="49">
        <f>B1*B5</f>
        <v>2000</v>
      </c>
      <c r="J13" s="47"/>
      <c r="K13" s="24"/>
      <c r="L13" s="24"/>
    </row>
    <row r="14" spans="1:12" hidden="1" x14ac:dyDescent="0.3">
      <c r="A14" s="18">
        <v>28</v>
      </c>
      <c r="B14" s="28">
        <v>44256</v>
      </c>
      <c r="C14" s="49">
        <f>D14+E14+G14+H14+I14</f>
        <v>11890.705479452055</v>
      </c>
      <c r="D14" s="49">
        <f>$B$4*F13-E14-G14-H14-I14</f>
        <v>2586.6115687746296</v>
      </c>
      <c r="E14" s="49">
        <f t="shared" ref="E14:E23" si="0">$B$3*F13*A14</f>
        <v>7297.3096641020829</v>
      </c>
      <c r="F14" s="49">
        <f>F13-D14</f>
        <v>195591.81308875963</v>
      </c>
      <c r="G14" s="49">
        <f t="shared" ref="G14:G24" si="1">$B$8</f>
        <v>25</v>
      </c>
      <c r="H14" s="49">
        <f>+B6*F13</f>
        <v>0</v>
      </c>
      <c r="I14" s="49">
        <f t="shared" ref="I14:I24" si="2">F13*$B$5</f>
        <v>1981.7842465753426</v>
      </c>
      <c r="J14" s="47"/>
      <c r="K14" s="24"/>
      <c r="L14" s="24"/>
    </row>
    <row r="15" spans="1:12" hidden="1" x14ac:dyDescent="0.3">
      <c r="A15" s="18">
        <v>31</v>
      </c>
      <c r="B15" s="28">
        <v>44287</v>
      </c>
      <c r="C15" s="49">
        <f t="shared" ref="C15:C23" si="3">D15+E15+G15+H15+I15</f>
        <v>11735.508785325577</v>
      </c>
      <c r="D15" s="49">
        <f t="shared" ref="D15:D24" si="4">$B$4*F14-E15-G15-H15-I15</f>
        <v>1780.8750961893688</v>
      </c>
      <c r="E15" s="49">
        <f t="shared" si="0"/>
        <v>7973.7155582486121</v>
      </c>
      <c r="F15" s="49">
        <f t="shared" ref="F15:F24" si="5">F14-D15</f>
        <v>193810.93799257025</v>
      </c>
      <c r="G15" s="49">
        <f t="shared" si="1"/>
        <v>25</v>
      </c>
      <c r="H15" s="49">
        <f>B6*F14</f>
        <v>0</v>
      </c>
      <c r="I15" s="49">
        <f t="shared" si="2"/>
        <v>1955.9181308875964</v>
      </c>
      <c r="J15" s="47"/>
      <c r="K15" s="24"/>
      <c r="L15" s="24"/>
    </row>
    <row r="16" spans="1:12" hidden="1" x14ac:dyDescent="0.3">
      <c r="A16" s="18">
        <v>30</v>
      </c>
      <c r="B16" s="28">
        <v>44317</v>
      </c>
      <c r="C16" s="49">
        <f t="shared" si="3"/>
        <v>11628.656279554214</v>
      </c>
      <c r="D16" s="49">
        <f t="shared" si="4"/>
        <v>2019.3071541682054</v>
      </c>
      <c r="E16" s="49">
        <f t="shared" si="0"/>
        <v>7646.239745460306</v>
      </c>
      <c r="F16" s="49">
        <f t="shared" si="5"/>
        <v>191791.63083840205</v>
      </c>
      <c r="G16" s="49">
        <f t="shared" si="1"/>
        <v>25</v>
      </c>
      <c r="H16" s="49">
        <f>+B6*F15</f>
        <v>0</v>
      </c>
      <c r="I16" s="49">
        <f t="shared" si="2"/>
        <v>1938.1093799257026</v>
      </c>
      <c r="J16" s="47"/>
      <c r="K16" s="24"/>
      <c r="L16" s="24"/>
    </row>
    <row r="17" spans="1:12" hidden="1" x14ac:dyDescent="0.3">
      <c r="A17" s="18">
        <v>31</v>
      </c>
      <c r="B17" s="28">
        <v>44348</v>
      </c>
      <c r="C17" s="49">
        <f t="shared" si="3"/>
        <v>11507.497850304122</v>
      </c>
      <c r="D17" s="49">
        <f t="shared" si="4"/>
        <v>1745.7884819874369</v>
      </c>
      <c r="E17" s="49">
        <f t="shared" si="0"/>
        <v>7818.7930599326646</v>
      </c>
      <c r="F17" s="49">
        <f t="shared" si="5"/>
        <v>190045.84235641462</v>
      </c>
      <c r="G17" s="49">
        <f t="shared" si="1"/>
        <v>25</v>
      </c>
      <c r="H17" s="49">
        <f>+B6*F16</f>
        <v>0</v>
      </c>
      <c r="I17" s="49">
        <f t="shared" si="2"/>
        <v>1917.9163083840206</v>
      </c>
      <c r="J17" s="47"/>
      <c r="K17" s="24"/>
      <c r="L17" s="24"/>
    </row>
    <row r="18" spans="1:12" hidden="1" x14ac:dyDescent="0.3">
      <c r="A18" s="18">
        <v>30</v>
      </c>
      <c r="B18" s="28">
        <v>44378</v>
      </c>
      <c r="C18" s="49">
        <f t="shared" si="3"/>
        <v>11402.750541384878</v>
      </c>
      <c r="D18" s="49">
        <f t="shared" si="4"/>
        <v>1979.5931317046468</v>
      </c>
      <c r="E18" s="49">
        <f t="shared" si="0"/>
        <v>7497.6989861160846</v>
      </c>
      <c r="F18" s="49">
        <f t="shared" si="5"/>
        <v>188066.24922470999</v>
      </c>
      <c r="G18" s="49">
        <f t="shared" si="1"/>
        <v>25</v>
      </c>
      <c r="H18" s="49">
        <f>+B6*F17</f>
        <v>0</v>
      </c>
      <c r="I18" s="49">
        <f t="shared" si="2"/>
        <v>1900.4584235641462</v>
      </c>
      <c r="J18" s="47"/>
      <c r="K18" s="24"/>
      <c r="L18" s="24"/>
    </row>
    <row r="19" spans="1:12" hidden="1" x14ac:dyDescent="0.3">
      <c r="A19" s="18">
        <v>31</v>
      </c>
      <c r="B19" s="28">
        <v>44409</v>
      </c>
      <c r="C19" s="49">
        <f t="shared" si="3"/>
        <v>11283.974953482599</v>
      </c>
      <c r="D19" s="49">
        <f t="shared" si="4"/>
        <v>1711.3924928418421</v>
      </c>
      <c r="E19" s="49">
        <f t="shared" si="0"/>
        <v>7666.9199683936567</v>
      </c>
      <c r="F19" s="49">
        <f t="shared" si="5"/>
        <v>186354.85673186815</v>
      </c>
      <c r="G19" s="49">
        <f t="shared" si="1"/>
        <v>25</v>
      </c>
      <c r="H19" s="49">
        <f>B6*F18</f>
        <v>0</v>
      </c>
      <c r="I19" s="49">
        <f t="shared" si="2"/>
        <v>1880.6624922470999</v>
      </c>
      <c r="J19" s="47"/>
      <c r="K19" s="24"/>
      <c r="L19" s="24"/>
    </row>
    <row r="20" spans="1:12" hidden="1" x14ac:dyDescent="0.3">
      <c r="A20" s="18">
        <v>31</v>
      </c>
      <c r="B20" s="28">
        <v>44440</v>
      </c>
      <c r="C20" s="49">
        <f t="shared" si="3"/>
        <v>11181.291403912088</v>
      </c>
      <c r="D20" s="49">
        <f t="shared" si="4"/>
        <v>1695.5914169490286</v>
      </c>
      <c r="E20" s="49">
        <f t="shared" si="0"/>
        <v>7597.1514196443777</v>
      </c>
      <c r="F20" s="49">
        <f t="shared" si="5"/>
        <v>184659.26531491912</v>
      </c>
      <c r="G20" s="49">
        <f t="shared" si="1"/>
        <v>25</v>
      </c>
      <c r="H20" s="49">
        <f>+B6*F19</f>
        <v>0</v>
      </c>
      <c r="I20" s="49">
        <f t="shared" si="2"/>
        <v>1863.5485673186815</v>
      </c>
      <c r="J20" s="47"/>
      <c r="K20" s="24"/>
      <c r="L20" s="24"/>
    </row>
    <row r="21" spans="1:12" hidden="1" x14ac:dyDescent="0.3">
      <c r="A21" s="18">
        <v>30</v>
      </c>
      <c r="B21" s="28">
        <v>44470</v>
      </c>
      <c r="C21" s="49">
        <f t="shared" si="3"/>
        <v>11079.555918895147</v>
      </c>
      <c r="D21" s="49">
        <f t="shared" si="4"/>
        <v>1922.7758122258585</v>
      </c>
      <c r="E21" s="49">
        <f t="shared" si="0"/>
        <v>7285.1874535200968</v>
      </c>
      <c r="F21" s="49">
        <f t="shared" si="5"/>
        <v>182736.48950269326</v>
      </c>
      <c r="G21" s="49">
        <f t="shared" si="1"/>
        <v>25</v>
      </c>
      <c r="H21" s="49">
        <f>+B6*F20</f>
        <v>0</v>
      </c>
      <c r="I21" s="49">
        <f t="shared" si="2"/>
        <v>1846.5926531491912</v>
      </c>
      <c r="J21" s="47"/>
      <c r="K21" s="24"/>
      <c r="L21" s="24"/>
    </row>
    <row r="22" spans="1:12" hidden="1" x14ac:dyDescent="0.3">
      <c r="A22" s="18">
        <v>31</v>
      </c>
      <c r="B22" s="28">
        <v>44501</v>
      </c>
      <c r="C22" s="49">
        <f t="shared" si="3"/>
        <v>10964.189370161595</v>
      </c>
      <c r="D22" s="49">
        <f t="shared" si="4"/>
        <v>1662.1834784221264</v>
      </c>
      <c r="E22" s="49">
        <f t="shared" si="0"/>
        <v>7449.6409967125364</v>
      </c>
      <c r="F22" s="49">
        <f t="shared" si="5"/>
        <v>181074.30602427115</v>
      </c>
      <c r="G22" s="49">
        <f t="shared" si="1"/>
        <v>25</v>
      </c>
      <c r="H22" s="49">
        <f>+B6*F21</f>
        <v>0</v>
      </c>
      <c r="I22" s="49">
        <f t="shared" si="2"/>
        <v>1827.3648950269326</v>
      </c>
      <c r="J22" s="47"/>
      <c r="K22" s="24"/>
      <c r="L22" s="24"/>
    </row>
    <row r="23" spans="1:12" hidden="1" x14ac:dyDescent="0.3">
      <c r="A23" s="18">
        <v>30</v>
      </c>
      <c r="B23" s="28">
        <v>44531</v>
      </c>
      <c r="C23" s="49">
        <f t="shared" si="3"/>
        <v>10864.458361456269</v>
      </c>
      <c r="D23" s="49">
        <f t="shared" si="4"/>
        <v>1884.9618580642295</v>
      </c>
      <c r="E23" s="49">
        <f t="shared" si="0"/>
        <v>7143.7534431493277</v>
      </c>
      <c r="F23" s="49">
        <f t="shared" si="5"/>
        <v>179189.34416620692</v>
      </c>
      <c r="G23" s="49">
        <f t="shared" si="1"/>
        <v>25</v>
      </c>
      <c r="H23" s="49">
        <f>B6*F22</f>
        <v>0</v>
      </c>
      <c r="I23" s="49">
        <f t="shared" si="2"/>
        <v>1810.7430602427116</v>
      </c>
      <c r="J23" s="47"/>
      <c r="K23" s="24"/>
      <c r="L23" s="24"/>
    </row>
    <row r="24" spans="1:12" hidden="1" x14ac:dyDescent="0.3">
      <c r="A24" s="18">
        <v>31</v>
      </c>
      <c r="B24" s="28">
        <v>44562</v>
      </c>
      <c r="C24" s="49">
        <f>D24+E24+G24+H24+I24+F24</f>
        <v>188075.62543250839</v>
      </c>
      <c r="D24" s="49">
        <f t="shared" si="4"/>
        <v>1865.0793836709493</v>
      </c>
      <c r="E24" s="49">
        <f>$B$3*F23*A23</f>
        <v>7069.387824639397</v>
      </c>
      <c r="F24" s="49">
        <f t="shared" si="5"/>
        <v>177324.26478253596</v>
      </c>
      <c r="G24" s="49">
        <f t="shared" si="1"/>
        <v>25</v>
      </c>
      <c r="H24" s="49">
        <f>B6*F23</f>
        <v>0</v>
      </c>
      <c r="I24" s="49">
        <f t="shared" si="2"/>
        <v>1791.8934416620693</v>
      </c>
      <c r="J24" s="47"/>
      <c r="K24" s="24"/>
      <c r="L24" s="24"/>
    </row>
    <row r="25" spans="1:12" hidden="1" x14ac:dyDescent="0.3">
      <c r="A25" s="29" t="s">
        <v>7</v>
      </c>
      <c r="B25" s="30" t="s">
        <v>17</v>
      </c>
      <c r="C25" s="50">
        <f>SUM(C13:C24)</f>
        <v>313614.21437643695</v>
      </c>
      <c r="D25" s="50">
        <f>SUM(D13:D24)</f>
        <v>22675.735217464073</v>
      </c>
      <c r="E25" s="50">
        <f>SUM(E13:E24)</f>
        <v>90599.222777453382</v>
      </c>
      <c r="F25" s="50" t="s">
        <v>17</v>
      </c>
      <c r="G25" s="50">
        <f>SUM(G12:G24)</f>
        <v>8315</v>
      </c>
      <c r="H25" s="50">
        <f>SUM(H13:H24)</f>
        <v>0</v>
      </c>
      <c r="I25" s="50">
        <f>SUM(I13:I24)</f>
        <v>22714.991598983492</v>
      </c>
      <c r="J25" s="48">
        <f>XIRR(C12:C24,B12:B24)</f>
        <v>0.90027159452438354</v>
      </c>
      <c r="K25" s="31">
        <f>C25</f>
        <v>313614.21437643695</v>
      </c>
      <c r="L25" s="31">
        <f>E25+G25+H25+I25</f>
        <v>121629.21437643687</v>
      </c>
    </row>
    <row r="26" spans="1:12" hidden="1" x14ac:dyDescent="0.3"/>
    <row r="27" spans="1:12" hidden="1" x14ac:dyDescent="0.3"/>
    <row r="28" spans="1:12" s="9" customFormat="1" ht="49.8" customHeight="1" x14ac:dyDescent="0.2">
      <c r="A28" s="5"/>
      <c r="B28" s="5"/>
      <c r="C28" s="5"/>
      <c r="D28" s="5"/>
      <c r="E28" s="6"/>
      <c r="F28" s="6"/>
      <c r="G28" s="5"/>
      <c r="H28" s="5"/>
      <c r="I28" s="5"/>
    </row>
    <row r="29" spans="1:12" s="1" customFormat="1" ht="20.399999999999999" x14ac:dyDescent="0.35">
      <c r="A29" s="59" t="s">
        <v>21</v>
      </c>
      <c r="B29" s="59"/>
      <c r="C29" s="59"/>
      <c r="D29" s="59"/>
      <c r="E29" s="59"/>
      <c r="F29" s="59"/>
      <c r="G29" s="59"/>
      <c r="H29" s="59"/>
      <c r="I29" s="2">
        <v>200000</v>
      </c>
      <c r="J29" s="15" t="s">
        <v>22</v>
      </c>
      <c r="K29" s="9"/>
    </row>
    <row r="30" spans="1:12" s="9" customFormat="1" ht="10.199999999999999" customHeight="1" x14ac:dyDescent="0.3">
      <c r="A30" s="10"/>
      <c r="B30" s="10"/>
      <c r="C30" s="10"/>
      <c r="D30" s="10"/>
      <c r="E30" s="10"/>
      <c r="F30" s="10"/>
      <c r="G30" s="10"/>
      <c r="H30" s="10"/>
      <c r="I30" s="11"/>
      <c r="J30" s="12"/>
    </row>
    <row r="31" spans="1:12" s="1" customFormat="1" ht="17.399999999999999" x14ac:dyDescent="0.3">
      <c r="A31" s="60" t="s">
        <v>23</v>
      </c>
      <c r="B31" s="60"/>
      <c r="C31" s="60"/>
      <c r="D31" s="60"/>
      <c r="E31" s="60"/>
      <c r="F31" s="60"/>
      <c r="G31" s="60"/>
      <c r="H31" s="60"/>
      <c r="I31" s="3">
        <v>0.48</v>
      </c>
      <c r="J31" s="12"/>
      <c r="K31" s="9"/>
    </row>
    <row r="32" spans="1:12" s="9" customFormat="1" ht="10.199999999999999" customHeight="1" x14ac:dyDescent="0.3">
      <c r="A32" s="10"/>
      <c r="B32" s="10"/>
      <c r="C32" s="10"/>
      <c r="D32" s="10"/>
      <c r="E32" s="10"/>
      <c r="F32" s="10"/>
      <c r="G32" s="10"/>
      <c r="H32" s="10"/>
      <c r="I32" s="14"/>
      <c r="J32" s="12"/>
    </row>
    <row r="33" spans="1:11" s="1" customFormat="1" ht="17.399999999999999" x14ac:dyDescent="0.3">
      <c r="A33" s="60" t="s">
        <v>30</v>
      </c>
      <c r="B33" s="60"/>
      <c r="C33" s="60"/>
      <c r="D33" s="60"/>
      <c r="E33" s="60"/>
      <c r="F33" s="60"/>
      <c r="G33" s="60"/>
      <c r="H33" s="60"/>
      <c r="I33" s="64" t="s">
        <v>36</v>
      </c>
      <c r="J33" s="64"/>
      <c r="K33" s="9"/>
    </row>
    <row r="34" spans="1:11" s="9" customFormat="1" ht="9" customHeight="1" x14ac:dyDescent="0.3">
      <c r="A34" s="10"/>
      <c r="B34" s="10"/>
      <c r="C34" s="10"/>
      <c r="D34" s="10"/>
      <c r="E34" s="10"/>
      <c r="F34" s="10"/>
      <c r="G34" s="10"/>
      <c r="H34" s="10"/>
      <c r="I34" s="14"/>
      <c r="J34" s="12"/>
    </row>
    <row r="35" spans="1:11" s="1" customFormat="1" ht="17.399999999999999" x14ac:dyDescent="0.3">
      <c r="A35" s="60" t="s">
        <v>29</v>
      </c>
      <c r="B35" s="60"/>
      <c r="C35" s="60"/>
      <c r="D35" s="60"/>
      <c r="E35" s="60"/>
      <c r="F35" s="60"/>
      <c r="G35" s="60"/>
      <c r="H35" s="60"/>
      <c r="I35" s="32">
        <v>25</v>
      </c>
      <c r="J35" s="12" t="s">
        <v>22</v>
      </c>
      <c r="K35" s="9"/>
    </row>
    <row r="36" spans="1:11" s="9" customFormat="1" ht="10.8" customHeight="1" x14ac:dyDescent="0.3">
      <c r="A36" s="10"/>
      <c r="B36" s="10"/>
      <c r="C36" s="10"/>
      <c r="D36" s="10"/>
      <c r="E36" s="10"/>
      <c r="F36" s="10"/>
      <c r="G36" s="10"/>
      <c r="H36" s="10"/>
      <c r="I36" s="55"/>
      <c r="J36" s="12"/>
    </row>
    <row r="37" spans="1:11" s="1" customFormat="1" ht="17.399999999999999" x14ac:dyDescent="0.3">
      <c r="A37" s="60" t="s">
        <v>32</v>
      </c>
      <c r="B37" s="60"/>
      <c r="C37" s="60"/>
      <c r="D37" s="60"/>
      <c r="E37" s="60"/>
      <c r="F37" s="60"/>
      <c r="G37" s="60"/>
      <c r="H37" s="60"/>
      <c r="I37" s="63" t="s">
        <v>31</v>
      </c>
      <c r="J37" s="63"/>
      <c r="K37" s="9"/>
    </row>
    <row r="38" spans="1:11" s="9" customFormat="1" ht="10.199999999999999" customHeight="1" x14ac:dyDescent="0.3">
      <c r="A38" s="13"/>
      <c r="B38" s="13"/>
      <c r="C38" s="13"/>
      <c r="D38" s="13"/>
      <c r="E38" s="13"/>
      <c r="F38" s="13"/>
      <c r="G38" s="13"/>
      <c r="H38" s="13"/>
      <c r="I38" s="11"/>
      <c r="J38" s="12"/>
    </row>
    <row r="39" spans="1:11" s="1" customFormat="1" ht="17.399999999999999" x14ac:dyDescent="0.3">
      <c r="A39" s="60" t="s">
        <v>24</v>
      </c>
      <c r="B39" s="60"/>
      <c r="C39" s="60"/>
      <c r="D39" s="60"/>
      <c r="E39" s="60"/>
      <c r="F39" s="60"/>
      <c r="G39" s="60"/>
      <c r="H39" s="60"/>
      <c r="I39" s="53">
        <f>C13</f>
        <v>12000</v>
      </c>
      <c r="J39" s="12" t="s">
        <v>22</v>
      </c>
      <c r="K39" s="9"/>
    </row>
    <row r="40" spans="1:11" s="9" customFormat="1" ht="10.199999999999999" customHeight="1" x14ac:dyDescent="0.3">
      <c r="A40" s="10"/>
      <c r="B40" s="10"/>
      <c r="C40" s="10"/>
      <c r="D40" s="10"/>
      <c r="E40" s="10"/>
      <c r="F40" s="10"/>
      <c r="G40" s="10"/>
      <c r="H40" s="10"/>
      <c r="I40" s="54"/>
      <c r="J40" s="12"/>
    </row>
    <row r="41" spans="1:11" s="1" customFormat="1" ht="17.399999999999999" x14ac:dyDescent="0.3">
      <c r="A41" s="60" t="s">
        <v>33</v>
      </c>
      <c r="B41" s="60"/>
      <c r="C41" s="60"/>
      <c r="D41" s="60"/>
      <c r="E41" s="60"/>
      <c r="F41" s="60"/>
      <c r="G41" s="60"/>
      <c r="H41" s="60"/>
      <c r="I41" s="53">
        <f>L25</f>
        <v>121629.21437643687</v>
      </c>
      <c r="J41" s="12" t="s">
        <v>22</v>
      </c>
      <c r="K41" s="9"/>
    </row>
    <row r="42" spans="1:11" s="9" customFormat="1" ht="10.199999999999999" customHeight="1" x14ac:dyDescent="0.3">
      <c r="A42" s="10"/>
      <c r="B42" s="10"/>
      <c r="C42" s="10"/>
      <c r="D42" s="10"/>
      <c r="E42" s="10"/>
      <c r="F42" s="10"/>
      <c r="G42" s="10"/>
      <c r="H42" s="10"/>
      <c r="I42" s="54"/>
      <c r="J42" s="12"/>
    </row>
    <row r="43" spans="1:11" s="1" customFormat="1" ht="17.399999999999999" x14ac:dyDescent="0.3">
      <c r="A43" s="60" t="s">
        <v>34</v>
      </c>
      <c r="B43" s="60"/>
      <c r="C43" s="60"/>
      <c r="D43" s="60"/>
      <c r="E43" s="60"/>
      <c r="F43" s="60"/>
      <c r="G43" s="60"/>
      <c r="H43" s="60"/>
      <c r="I43" s="53">
        <f>K25</f>
        <v>313614.21437643695</v>
      </c>
      <c r="J43" s="12" t="s">
        <v>22</v>
      </c>
      <c r="K43" s="9"/>
    </row>
    <row r="44" spans="1:11" s="9" customFormat="1" ht="10.199999999999999" customHeight="1" x14ac:dyDescent="0.3">
      <c r="A44" s="10"/>
      <c r="B44" s="10"/>
      <c r="C44" s="10"/>
      <c r="D44" s="10"/>
      <c r="E44" s="10"/>
      <c r="F44" s="10"/>
      <c r="G44" s="10"/>
      <c r="H44" s="10"/>
      <c r="I44" s="11"/>
      <c r="J44" s="12"/>
    </row>
    <row r="45" spans="1:11" s="1" customFormat="1" ht="17.399999999999999" x14ac:dyDescent="0.3">
      <c r="A45" s="60" t="s">
        <v>35</v>
      </c>
      <c r="B45" s="60"/>
      <c r="C45" s="60"/>
      <c r="D45" s="60"/>
      <c r="E45" s="60"/>
      <c r="F45" s="60"/>
      <c r="G45" s="60"/>
      <c r="H45" s="60"/>
      <c r="I45" s="4">
        <f>J25</f>
        <v>0.90027159452438354</v>
      </c>
      <c r="J45" s="12"/>
      <c r="K45" s="9"/>
    </row>
    <row r="46" spans="1:11" s="1" customFormat="1" ht="21" customHeight="1" x14ac:dyDescent="0.35">
      <c r="A46" s="5"/>
      <c r="B46" s="5"/>
      <c r="C46" s="5"/>
      <c r="D46" s="5"/>
      <c r="E46" s="6"/>
      <c r="F46" s="7"/>
      <c r="G46" s="8"/>
      <c r="H46" s="5"/>
      <c r="I46" s="5"/>
      <c r="J46" s="9"/>
    </row>
    <row r="47" spans="1:11" s="1" customFormat="1" ht="100.95" customHeight="1" x14ac:dyDescent="0.2">
      <c r="A47" s="62" t="s">
        <v>28</v>
      </c>
      <c r="B47" s="62"/>
      <c r="C47" s="62"/>
      <c r="D47" s="62"/>
      <c r="E47" s="62"/>
      <c r="F47" s="62"/>
      <c r="G47" s="62"/>
      <c r="H47" s="62"/>
      <c r="I47" s="62"/>
      <c r="J47" s="62"/>
    </row>
    <row r="48" spans="1:11" s="1" customFormat="1" ht="40.200000000000003" customHeight="1" x14ac:dyDescent="0.2">
      <c r="A48" s="61" t="s">
        <v>25</v>
      </c>
      <c r="B48" s="61"/>
      <c r="C48" s="61"/>
      <c r="D48" s="61"/>
      <c r="E48" s="61"/>
      <c r="F48" s="61"/>
      <c r="G48" s="61"/>
      <c r="H48" s="61"/>
      <c r="I48" s="61"/>
      <c r="J48" s="61"/>
    </row>
  </sheetData>
  <sheetProtection password="CC99" sheet="1" objects="1" scenarios="1"/>
  <mergeCells count="14">
    <mergeCell ref="A41:H41"/>
    <mergeCell ref="A43:H43"/>
    <mergeCell ref="A45:H45"/>
    <mergeCell ref="A47:J47"/>
    <mergeCell ref="A48:J48"/>
    <mergeCell ref="A39:H39"/>
    <mergeCell ref="A37:H37"/>
    <mergeCell ref="I37:J37"/>
    <mergeCell ref="E1:E9"/>
    <mergeCell ref="A29:H29"/>
    <mergeCell ref="A31:H31"/>
    <mergeCell ref="A33:H33"/>
    <mergeCell ref="A35:H35"/>
    <mergeCell ref="I33:J3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Картка СВ White - без страховки</vt:lpstr>
      <vt:lpstr>Картка СВ White - із страховкою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Sniff</dc:creator>
  <cp:lastModifiedBy>Бока Андрій</cp:lastModifiedBy>
  <dcterms:created xsi:type="dcterms:W3CDTF">2020-04-10T13:41:21Z</dcterms:created>
  <dcterms:modified xsi:type="dcterms:W3CDTF">2022-06-16T14:54:40Z</dcterms:modified>
</cp:coreProperties>
</file>