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48" yWindow="1260" windowWidth="14808" windowHeight="8016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AF10" i="1" l="1"/>
  <c r="AF9" i="1"/>
  <c r="AF8" i="1"/>
  <c r="AD14" i="1"/>
  <c r="AD13" i="1"/>
  <c r="AD12" i="1"/>
  <c r="M22" i="1" l="1"/>
  <c r="K22" i="1"/>
  <c r="M21" i="1"/>
  <c r="K21" i="1"/>
  <c r="M20" i="1"/>
  <c r="K20" i="1"/>
  <c r="M19" i="1"/>
  <c r="K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<sst xmlns="http://schemas.openxmlformats.org/spreadsheetml/2006/main" count="122" uniqueCount="55">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</sst>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22" sqref="F22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1" t="s">
        <v>20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5"/>
      <c r="H3" s="83" t="s">
        <v>21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4"/>
      <c r="H4" s="84" t="s">
        <v>34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4"/>
      <c r="H5" s="79" t="s">
        <v>37</v>
      </c>
      <c r="I5" s="79"/>
      <c r="J5" s="79"/>
      <c r="K5" s="79"/>
      <c r="L5" s="79"/>
      <c r="M5" s="79"/>
      <c r="N5" s="79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4"/>
      <c r="H6" s="79" t="s">
        <v>22</v>
      </c>
      <c r="I6" s="79"/>
      <c r="J6" s="79"/>
      <c r="K6" s="79"/>
      <c r="L6" s="79"/>
      <c r="M6" s="79"/>
      <c r="N6" s="79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4"/>
      <c r="H7" s="79" t="s">
        <v>44</v>
      </c>
      <c r="I7" s="79"/>
      <c r="J7" s="79"/>
      <c r="K7" s="79"/>
      <c r="L7" s="79"/>
      <c r="M7" s="79"/>
      <c r="N7" s="79"/>
      <c r="O7" s="10"/>
      <c r="P7" s="10"/>
      <c r="Q7" s="32"/>
      <c r="R7" s="10"/>
    </row>
    <row r="8" spans="1:18" ht="18" thickBot="1" x14ac:dyDescent="0.35">
      <c r="A8" s="10"/>
      <c r="B8" s="81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23.25" customHeight="1" thickBot="1" x14ac:dyDescent="0.35">
      <c r="A9" s="10"/>
      <c r="B9" s="59" t="s">
        <v>24</v>
      </c>
      <c r="C9" s="59"/>
      <c r="D9" s="59"/>
      <c r="E9" s="26"/>
      <c r="F9" s="17">
        <v>100000</v>
      </c>
      <c r="G9" s="27"/>
      <c r="H9" s="86" t="s">
        <v>48</v>
      </c>
      <c r="I9" s="87"/>
      <c r="J9" s="88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0.10249999999999999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80"/>
      <c r="M10" s="80"/>
      <c r="N10" s="80"/>
      <c r="O10" s="10"/>
      <c r="P10" s="10"/>
      <c r="Q10" s="10"/>
      <c r="R10" s="10"/>
    </row>
    <row r="11" spans="1:18" ht="15.75" customHeight="1" x14ac:dyDescent="0.3">
      <c r="A11" s="10"/>
      <c r="B11" s="59" t="s">
        <v>18</v>
      </c>
      <c r="C11" s="59"/>
      <c r="D11" s="59"/>
      <c r="E11" s="16"/>
      <c r="F11" s="17" t="s">
        <v>28</v>
      </c>
      <c r="G11" s="18"/>
      <c r="H11" s="62" t="s">
        <v>46</v>
      </c>
      <c r="I11" s="63"/>
      <c r="J11" s="64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2527.3972602739727</v>
      </c>
      <c r="K11" s="65"/>
      <c r="L11" s="80"/>
      <c r="M11" s="80"/>
      <c r="N11" s="80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20"/>
      <c r="F12" s="21"/>
      <c r="G12" s="18"/>
      <c r="H12" s="62"/>
      <c r="I12" s="63"/>
      <c r="J12" s="66"/>
      <c r="K12" s="67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59" t="s">
        <v>45</v>
      </c>
      <c r="C13" s="59"/>
      <c r="D13" s="59"/>
      <c r="E13" s="16"/>
      <c r="F13" s="17" t="s">
        <v>53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8" customHeight="1" x14ac:dyDescent="0.3">
      <c r="A14" s="10"/>
      <c r="B14" s="57"/>
      <c r="C14" s="57"/>
      <c r="D14" s="57"/>
      <c r="E14" s="20"/>
      <c r="F14" s="21"/>
      <c r="G14" s="18"/>
      <c r="H14" s="68" t="s">
        <v>47</v>
      </c>
      <c r="I14" s="69"/>
      <c r="J14" s="70">
        <f>J11-(J11*19.5%)</f>
        <v>2034.5547945205481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">
      <c r="A15" s="10"/>
      <c r="B15" s="59" t="s">
        <v>15</v>
      </c>
      <c r="C15" s="59"/>
      <c r="D15" s="59"/>
      <c r="E15" s="16"/>
      <c r="F15" s="17" t="s">
        <v>29</v>
      </c>
      <c r="G15" s="18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20"/>
      <c r="F16" s="21"/>
      <c r="G16" s="18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20"/>
      <c r="F18" s="21"/>
      <c r="G18" s="18"/>
      <c r="H18" s="68" t="s">
        <v>49</v>
      </c>
      <c r="I18" s="69"/>
      <c r="J18" s="70">
        <f>J11-J14</f>
        <v>492.84246575342468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6"/>
      <c r="F19" s="17">
        <v>3</v>
      </c>
      <c r="G19" s="18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20"/>
      <c r="F20" s="21"/>
      <c r="G20" s="18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6"/>
      <c r="F21" s="24">
        <v>44776</v>
      </c>
      <c r="G21" s="18"/>
      <c r="H21" s="51"/>
      <c r="I21" s="51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52" t="s">
        <v>50</v>
      </c>
      <c r="I22" s="52"/>
      <c r="J22" s="53">
        <f>(J14/F9)/(VLOOKUP(F19,розрахунок!T5:W23,4,0))*розрахунок!W18</f>
        <v>8.0718750000000006E-2</v>
      </c>
      <c r="K22" s="54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35">
      <c r="A24" s="10"/>
      <c r="B24" s="44"/>
      <c r="C24" s="44"/>
      <c r="D24" s="44"/>
      <c r="E24" s="16"/>
      <c r="F24" s="39"/>
      <c r="G24" s="18"/>
      <c r="H24" s="48" t="s">
        <v>54</v>
      </c>
      <c r="I24" s="48"/>
      <c r="J24" s="49">
        <v>0</v>
      </c>
      <c r="K24" s="50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35">
      <c r="A25" s="10"/>
      <c r="B25" s="61"/>
      <c r="C25" s="61"/>
      <c r="D25" s="61"/>
      <c r="E25" s="13"/>
      <c r="F25" s="11"/>
      <c r="G25" s="11"/>
      <c r="H25" s="48"/>
      <c r="I25" s="48"/>
      <c r="J25" s="55"/>
      <c r="K25" s="56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35">
      <c r="A26" s="10"/>
      <c r="B26" s="45" t="s">
        <v>52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17:D17"/>
    <mergeCell ref="B26:N26"/>
    <mergeCell ref="H24:I24"/>
    <mergeCell ref="J24:K24"/>
    <mergeCell ref="H21:I21"/>
    <mergeCell ref="H22:I22"/>
    <mergeCell ref="J22:K22"/>
    <mergeCell ref="H25:I25"/>
    <mergeCell ref="J25:K25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I8" sqref="I8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42</v>
      </c>
      <c r="D3" s="95"/>
      <c r="E3" s="95"/>
      <c r="F3" s="95"/>
      <c r="G3" s="95"/>
      <c r="H3" s="95"/>
      <c r="I3" s="95" t="s">
        <v>43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25</v>
      </c>
      <c r="D4" s="103"/>
      <c r="E4" s="96" t="s">
        <v>26</v>
      </c>
      <c r="F4" s="97"/>
      <c r="G4" s="96" t="s">
        <v>27</v>
      </c>
      <c r="H4" s="97"/>
      <c r="I4" s="103" t="s">
        <v>25</v>
      </c>
      <c r="J4" s="103"/>
      <c r="K4" s="96" t="s">
        <v>26</v>
      </c>
      <c r="L4" s="97"/>
      <c r="M4" s="96" t="s">
        <v>27</v>
      </c>
      <c r="N4" s="97"/>
      <c r="O4" s="96" t="s">
        <v>25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44776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44807</v>
      </c>
      <c r="V6">
        <f>U6-U5</f>
        <v>31</v>
      </c>
      <c r="W6">
        <f>V6-V5</f>
        <v>31</v>
      </c>
      <c r="AA6" s="91" t="s">
        <v>35</v>
      </c>
      <c r="AB6" s="91"/>
      <c r="AC6" s="90" t="s">
        <v>36</v>
      </c>
      <c r="AD6" s="90"/>
      <c r="AE6" s="90" t="s">
        <v>32</v>
      </c>
      <c r="AF6" s="90"/>
    </row>
    <row r="7" spans="1:32" x14ac:dyDescent="0.3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0.10249999999999999</v>
      </c>
      <c r="J7" s="5">
        <f>Калькулятор!$F$9*розрахунок!I7/365*(W8-2)</f>
        <v>2527.3972602739727</v>
      </c>
      <c r="K7" s="31">
        <v>2.5000000000000001E-3</v>
      </c>
      <c r="L7" s="9">
        <f>Калькулятор!$F$9*розрахунок!K7/365*(W8-2)</f>
        <v>61.643835616438352</v>
      </c>
      <c r="M7" s="31">
        <v>2E-3</v>
      </c>
      <c r="N7" s="9">
        <f>Калькулятор!$F$9*розрахунок!M7/365*(W8-2)</f>
        <v>49.315068493150683</v>
      </c>
      <c r="O7" s="3"/>
      <c r="P7" s="5"/>
      <c r="Q7" s="3"/>
      <c r="R7" s="9"/>
      <c r="T7">
        <v>2</v>
      </c>
      <c r="U7" s="1">
        <f t="shared" si="0"/>
        <v>44837</v>
      </c>
      <c r="V7">
        <f t="shared" ref="V7:V29" si="1">U7-U6</f>
        <v>30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0.09</v>
      </c>
      <c r="J8" s="5">
        <f>(Калькулятор!$F$9*розрахунок!I8/365*(W11-2))</f>
        <v>4487.6712328767126</v>
      </c>
      <c r="K8" s="31">
        <v>2.5000000000000001E-3</v>
      </c>
      <c r="L8" s="9">
        <f>Калькулятор!$F$9*розрахунок!K8/365*(W11-2)</f>
        <v>124.65753424657534</v>
      </c>
      <c r="M8" s="31">
        <v>3.0000000000000001E-3</v>
      </c>
      <c r="N8" s="9">
        <f>Калькулятор!$F$9*розрахунок!M8/365*(W11-2)</f>
        <v>149.58904109589039</v>
      </c>
      <c r="O8" s="3"/>
      <c r="P8" s="5"/>
      <c r="Q8" s="3"/>
      <c r="R8" s="9"/>
      <c r="T8">
        <v>3</v>
      </c>
      <c r="U8" s="1">
        <f t="shared" si="0"/>
        <v>44868</v>
      </c>
      <c r="V8">
        <f t="shared" si="1"/>
        <v>31</v>
      </c>
      <c r="W8">
        <f>SUM(V6:V8)</f>
        <v>92</v>
      </c>
      <c r="Z8" s="36">
        <v>6</v>
      </c>
      <c r="AA8" s="3"/>
      <c r="AB8" s="3">
        <v>8.7499999999999994E-2</v>
      </c>
      <c r="AC8" s="35"/>
      <c r="AD8" s="35">
        <f>IF(Калькулятор!$F$9&gt;=500000,AF8,AD12)</f>
        <v>0.09</v>
      </c>
      <c r="AE8" s="35"/>
      <c r="AF8" s="35">
        <f>AB8+0.5%</f>
        <v>9.2499999999999999E-2</v>
      </c>
    </row>
    <row r="9" spans="1:32" x14ac:dyDescent="0.3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8.5000000000000006E-2</v>
      </c>
      <c r="J9" s="5">
        <f>Калькулятор!$F$9*розрахунок!I9/365*(W14-2)</f>
        <v>6310.9589041095887</v>
      </c>
      <c r="K9" s="31">
        <v>7.4999999999999997E-3</v>
      </c>
      <c r="L9" s="9">
        <f>Калькулятор!$F$9*розрахунок!K9/365*(W14-2)</f>
        <v>556.84931506849318</v>
      </c>
      <c r="M9" s="31">
        <v>3.5000000000000001E-3</v>
      </c>
      <c r="N9" s="9">
        <f>Калькулятор!$F$9*розрахунок!M9/365*(W14-2)</f>
        <v>259.86301369863014</v>
      </c>
      <c r="O9" s="3"/>
      <c r="P9" s="5"/>
      <c r="Q9" s="3"/>
      <c r="R9" s="9"/>
      <c r="T9">
        <v>4</v>
      </c>
      <c r="U9" s="1">
        <f t="shared" si="0"/>
        <v>44898</v>
      </c>
      <c r="V9">
        <f t="shared" si="1"/>
        <v>30</v>
      </c>
      <c r="Z9" s="36">
        <v>9</v>
      </c>
      <c r="AA9" s="3"/>
      <c r="AB9" s="3">
        <v>8.2500000000000004E-2</v>
      </c>
      <c r="AC9" s="35"/>
      <c r="AD9" s="35">
        <f>IF(Калькулятор!$F$9&gt;=500000,AF9,AD13)</f>
        <v>8.5000000000000006E-2</v>
      </c>
      <c r="AE9" s="35"/>
      <c r="AF9" s="35">
        <f>AB9+0.5%</f>
        <v>8.7500000000000008E-2</v>
      </c>
    </row>
    <row r="10" spans="1:32" x14ac:dyDescent="0.3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8.7500000000000008E-2</v>
      </c>
      <c r="J10" s="5">
        <f>Калькулятор!$F$9*розрахунок!I10/365*(W18-2)</f>
        <v>8702.054794520549</v>
      </c>
      <c r="K10" s="31">
        <v>7.4999999999999997E-3</v>
      </c>
      <c r="L10" s="9">
        <f>Калькулятор!$F$9*розрахунок!K10/365*(W18-2)</f>
        <v>745.89041095890423</v>
      </c>
      <c r="M10" s="31">
        <v>4.4999999999999997E-3</v>
      </c>
      <c r="N10" s="9">
        <f>Калькулятор!$F$9*розрахунок!M10/365*(W18-2)</f>
        <v>447.53424657534242</v>
      </c>
      <c r="O10" s="3"/>
      <c r="P10" s="5"/>
      <c r="Q10" s="3"/>
      <c r="R10" s="9"/>
      <c r="T10">
        <v>5</v>
      </c>
      <c r="U10" s="1">
        <f t="shared" si="0"/>
        <v>44929</v>
      </c>
      <c r="V10">
        <f t="shared" si="1"/>
        <v>31</v>
      </c>
      <c r="Z10" s="36">
        <v>12</v>
      </c>
      <c r="AA10" s="3"/>
      <c r="AB10" s="3">
        <v>8.5000000000000006E-2</v>
      </c>
      <c r="AC10" s="35"/>
      <c r="AD10" s="35">
        <f>IF(Калькулятор!$F$9&gt;=500000,AF10,AD14)</f>
        <v>8.7500000000000008E-2</v>
      </c>
      <c r="AE10" s="35"/>
      <c r="AF10" s="35">
        <f>AB10+0.5%</f>
        <v>9.0000000000000011E-2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10865.068493150684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44960</v>
      </c>
      <c r="V11">
        <f t="shared" si="1"/>
        <v>31</v>
      </c>
      <c r="W11">
        <f>SUM(V6:V11)</f>
        <v>184</v>
      </c>
      <c r="AC11" s="90" t="s">
        <v>31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44988</v>
      </c>
      <c r="V12">
        <f>U12-U11</f>
        <v>28</v>
      </c>
      <c r="AC12" s="35"/>
      <c r="AD12" s="35">
        <f>AB8+0.25%</f>
        <v>0.09</v>
      </c>
      <c r="AE12" s="35"/>
      <c r="AF12" s="35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45019</v>
      </c>
      <c r="V13">
        <f t="shared" si="1"/>
        <v>31</v>
      </c>
      <c r="AC13" s="35"/>
      <c r="AD13" s="35">
        <f>AB9+0.25%</f>
        <v>8.5000000000000006E-2</v>
      </c>
      <c r="AE13" s="35"/>
      <c r="AF13" s="35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45049</v>
      </c>
      <c r="V14">
        <f t="shared" si="1"/>
        <v>30</v>
      </c>
      <c r="W14">
        <f>SUM(V6:V14)</f>
        <v>273</v>
      </c>
      <c r="AC14" s="35"/>
      <c r="AD14" s="35">
        <f>AB10+0.25%</f>
        <v>8.7500000000000008E-2</v>
      </c>
      <c r="AE14" s="35"/>
      <c r="AF14" s="35"/>
    </row>
    <row r="15" spans="1:32" x14ac:dyDescent="0.3">
      <c r="A15" s="98"/>
      <c r="B15" s="106"/>
      <c r="C15" s="95" t="s">
        <v>42</v>
      </c>
      <c r="D15" s="95"/>
      <c r="E15" s="95"/>
      <c r="F15" s="95"/>
      <c r="G15" s="95"/>
      <c r="H15" s="95"/>
      <c r="I15" s="95" t="s">
        <v>43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45080</v>
      </c>
      <c r="AC15" s="34"/>
      <c r="AD15" s="34"/>
      <c r="AE15" s="34"/>
      <c r="AF15" s="34"/>
    </row>
    <row r="16" spans="1:32" x14ac:dyDescent="0.3">
      <c r="A16" s="98"/>
      <c r="B16" s="106"/>
      <c r="C16" s="103" t="s">
        <v>25</v>
      </c>
      <c r="D16" s="103"/>
      <c r="E16" s="96" t="s">
        <v>26</v>
      </c>
      <c r="F16" s="97"/>
      <c r="G16" s="96" t="s">
        <v>27</v>
      </c>
      <c r="H16" s="97"/>
      <c r="I16" s="103" t="s">
        <v>25</v>
      </c>
      <c r="J16" s="103"/>
      <c r="K16" s="96" t="s">
        <v>26</v>
      </c>
      <c r="L16" s="97"/>
      <c r="M16" s="96" t="s">
        <v>27</v>
      </c>
      <c r="N16" s="97"/>
      <c r="O16" s="96" t="s">
        <v>25</v>
      </c>
      <c r="P16" s="108"/>
      <c r="Q16" s="108"/>
      <c r="R16" s="97"/>
      <c r="T16">
        <v>11</v>
      </c>
      <c r="U16" s="1">
        <f t="shared" si="2"/>
        <v>45110</v>
      </c>
      <c r="V16">
        <f>U16-U14</f>
        <v>61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45141</v>
      </c>
      <c r="V17">
        <f t="shared" si="1"/>
        <v>31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45172</v>
      </c>
      <c r="V18">
        <f t="shared" si="1"/>
        <v>31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</f>
        <v>0.10249999999999999</v>
      </c>
      <c r="J19" s="5">
        <f>Калькулятор!$F$9*розрахунок!I19/365*(W8-2)</f>
        <v>2527.3972602739727</v>
      </c>
      <c r="K19" s="31">
        <f>K7</f>
        <v>2.5000000000000001E-3</v>
      </c>
      <c r="L19" s="9">
        <f>Калькулятор!$F$9*розрахунок!K19/365*(W8-2)</f>
        <v>61.643835616438352</v>
      </c>
      <c r="M19" s="31">
        <f>M7</f>
        <v>2E-3</v>
      </c>
      <c r="N19" s="9">
        <f>Калькулятор!$F$9*розрахунок!M19/365*(W8-2)</f>
        <v>49.315068493150683</v>
      </c>
      <c r="O19" s="3"/>
      <c r="P19" s="5"/>
      <c r="Q19" s="3"/>
      <c r="R19" s="9"/>
      <c r="T19">
        <v>14</v>
      </c>
      <c r="U19" s="1">
        <f t="shared" si="2"/>
        <v>45202</v>
      </c>
      <c r="V19">
        <f t="shared" si="1"/>
        <v>30</v>
      </c>
    </row>
    <row r="20" spans="1:23" x14ac:dyDescent="0.3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</f>
        <v>8.7499999999999994E-2</v>
      </c>
      <c r="J20" s="5">
        <f>Калькулятор!$F$9*розрахунок!I20/365*(W11-2)</f>
        <v>4363.0136986301368</v>
      </c>
      <c r="K20" s="31">
        <f>K8</f>
        <v>2.5000000000000001E-3</v>
      </c>
      <c r="L20" s="9">
        <f>Калькулятор!$F$9*розрахунок!K20/365*(W11-2)</f>
        <v>124.65753424657534</v>
      </c>
      <c r="M20" s="31">
        <f>M8</f>
        <v>3.0000000000000001E-3</v>
      </c>
      <c r="N20" s="9">
        <f>Калькулятор!$F$9*розрахунок!M20/365*(W11-2)</f>
        <v>149.58904109589039</v>
      </c>
      <c r="O20" s="3"/>
      <c r="P20" s="5"/>
      <c r="Q20" s="3"/>
      <c r="R20" s="9"/>
      <c r="T20">
        <v>15</v>
      </c>
      <c r="U20" s="1">
        <f t="shared" si="2"/>
        <v>45233</v>
      </c>
      <c r="V20">
        <f t="shared" si="1"/>
        <v>31</v>
      </c>
    </row>
    <row r="21" spans="1:23" x14ac:dyDescent="0.3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>AB9</f>
        <v>8.2500000000000004E-2</v>
      </c>
      <c r="J21" s="5">
        <f>Калькулятор!$F$9*розрахунок!I21/365*(W14-2)</f>
        <v>6125.3424657534251</v>
      </c>
      <c r="K21" s="31">
        <f>K9</f>
        <v>7.4999999999999997E-3</v>
      </c>
      <c r="L21" s="9">
        <f>Калькулятор!$F$9*розрахунок!K21/365*(W14-2)</f>
        <v>556.84931506849318</v>
      </c>
      <c r="M21" s="31">
        <f>M9</f>
        <v>3.5000000000000001E-3</v>
      </c>
      <c r="N21" s="9">
        <f>Калькулятор!$F$9*розрахунок!M21/365*(W14-2)</f>
        <v>259.86301369863014</v>
      </c>
      <c r="O21" s="3"/>
      <c r="P21" s="5"/>
      <c r="Q21" s="3"/>
      <c r="R21" s="9"/>
      <c r="T21">
        <v>16</v>
      </c>
      <c r="U21" s="1">
        <f t="shared" si="2"/>
        <v>45263</v>
      </c>
      <c r="V21">
        <f t="shared" si="1"/>
        <v>30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>AB10</f>
        <v>8.5000000000000006E-2</v>
      </c>
      <c r="J22" s="5">
        <f>Калькулятор!$F$9*розрахунок!I22/365*(W18-2)</f>
        <v>8453.4246575342459</v>
      </c>
      <c r="K22" s="31">
        <f>K10</f>
        <v>7.4999999999999997E-3</v>
      </c>
      <c r="L22" s="9">
        <f>Калькулятор!$F$9*розрахунок!K22/365*(W18-2)</f>
        <v>745.89041095890423</v>
      </c>
      <c r="M22" s="31">
        <f>M10</f>
        <v>4.4999999999999997E-3</v>
      </c>
      <c r="N22" s="9">
        <f>Калькулятор!$F$9*розрахунок!M22/365*(W18-2)</f>
        <v>447.53424657534242</v>
      </c>
      <c r="O22" s="3"/>
      <c r="P22" s="5"/>
      <c r="Q22" s="3"/>
      <c r="R22" s="9"/>
      <c r="T22">
        <v>17</v>
      </c>
      <c r="U22" s="1">
        <f t="shared" si="2"/>
        <v>45294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</f>
        <v>7.2499999999999995E-2</v>
      </c>
      <c r="J23" s="5">
        <f>Калькулятор!$F$9*розрахунок!I23/365*(W24-2)</f>
        <v>10865.068493150684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45325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2"/>
        <v>45354</v>
      </c>
      <c r="V24">
        <f t="shared" si="1"/>
        <v>29</v>
      </c>
      <c r="W24">
        <f>SUM(V6:V23)</f>
        <v>549</v>
      </c>
    </row>
    <row r="25" spans="1:23" x14ac:dyDescent="0.3">
      <c r="T25">
        <v>20</v>
      </c>
      <c r="U25" s="1">
        <f t="shared" si="2"/>
        <v>45385</v>
      </c>
      <c r="V25">
        <f t="shared" si="1"/>
        <v>31</v>
      </c>
    </row>
    <row r="26" spans="1:23" x14ac:dyDescent="0.3">
      <c r="T26">
        <v>21</v>
      </c>
      <c r="U26" s="1">
        <f t="shared" si="2"/>
        <v>45415</v>
      </c>
      <c r="V26">
        <f t="shared" si="1"/>
        <v>30</v>
      </c>
    </row>
    <row r="27" spans="1:23" x14ac:dyDescent="0.3">
      <c r="T27">
        <v>22</v>
      </c>
      <c r="U27" s="1">
        <f t="shared" si="2"/>
        <v>45446</v>
      </c>
      <c r="V27">
        <f t="shared" si="1"/>
        <v>31</v>
      </c>
    </row>
    <row r="28" spans="1:23" x14ac:dyDescent="0.3">
      <c r="T28">
        <v>23</v>
      </c>
      <c r="U28" s="1">
        <f t="shared" si="2"/>
        <v>45476</v>
      </c>
      <c r="V28">
        <f t="shared" si="1"/>
        <v>30</v>
      </c>
    </row>
    <row r="29" spans="1:23" x14ac:dyDescent="0.3">
      <c r="T29">
        <v>24</v>
      </c>
      <c r="U29" s="1">
        <f t="shared" si="2"/>
        <v>45507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2022-08-02T07:21:05Z</dcterms:modified>
</cp:coreProperties>
</file>