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iermolenko\Desktop\Документи на 200к\готові документи на сайт\"/>
    </mc:Choice>
  </mc:AlternateContent>
  <xr:revisionPtr revIDLastSave="0" documentId="13_ncr:1_{E987A5C7-D4BF-4199-9461-DE12F61E0D34}" xr6:coauthVersionLast="47" xr6:coauthVersionMax="47" xr10:uidLastSave="{00000000-0000-0000-0000-000000000000}"/>
  <bookViews>
    <workbookView xWindow="-28920" yWindow="825" windowWidth="29040" windowHeight="15840" tabRatio="500" xr2:uid="{00000000-000D-0000-FFFF-FFFF00000000}"/>
  </bookViews>
  <sheets>
    <sheet name="Модель" sheetId="1" r:id="rId1"/>
  </sheets>
  <definedNames>
    <definedName name="Z_674E7D05_55F8_4CA5_B617_C1E2CED69B4F_.wvu.Cols" localSheetId="0">Модель!$K:$XFD</definedName>
    <definedName name="Z_674E7D05_55F8_4CA5_B617_C1E2CED69B4F_.wvu.Rows" localSheetId="0">Модель!$1:$28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2" i="1" l="1"/>
  <c r="G25" i="1"/>
  <c r="G24" i="1"/>
  <c r="G23" i="1"/>
  <c r="G22" i="1"/>
  <c r="G21" i="1"/>
  <c r="G20" i="1"/>
  <c r="G19" i="1"/>
  <c r="G18" i="1"/>
  <c r="G17" i="1"/>
  <c r="G16" i="1"/>
  <c r="G15" i="1"/>
  <c r="G14" i="1"/>
  <c r="B10" i="1"/>
  <c r="B3" i="1"/>
  <c r="B1" i="1"/>
  <c r="G13" i="1" s="1"/>
  <c r="G26" i="1" s="1"/>
  <c r="B9" i="1" l="1"/>
  <c r="C13" i="1"/>
  <c r="E14" i="1"/>
  <c r="I14" i="1"/>
  <c r="H14" i="1" l="1"/>
  <c r="D14" i="1"/>
  <c r="C14" i="1" l="1"/>
  <c r="F14" i="1"/>
  <c r="I15" i="1" l="1"/>
  <c r="H15" i="1"/>
  <c r="E15" i="1"/>
  <c r="I36" i="1"/>
  <c r="D15" i="1" l="1"/>
  <c r="C15" i="1" l="1"/>
  <c r="F15" i="1"/>
  <c r="I16" i="1" l="1"/>
  <c r="H16" i="1"/>
  <c r="E16" i="1"/>
  <c r="D16" i="1" l="1"/>
  <c r="C16" i="1" l="1"/>
  <c r="F16" i="1"/>
  <c r="H17" i="1" l="1"/>
  <c r="I17" i="1"/>
  <c r="E17" i="1"/>
  <c r="D17" i="1" s="1"/>
  <c r="C17" i="1" l="1"/>
  <c r="F17" i="1"/>
  <c r="H18" i="1" l="1"/>
  <c r="I18" i="1"/>
  <c r="E18" i="1"/>
  <c r="D18" i="1" s="1"/>
  <c r="C18" i="1" l="1"/>
  <c r="F18" i="1"/>
  <c r="I19" i="1" l="1"/>
  <c r="H19" i="1"/>
  <c r="E19" i="1"/>
  <c r="D19" i="1" s="1"/>
  <c r="C19" i="1" l="1"/>
  <c r="F19" i="1"/>
  <c r="H20" i="1" l="1"/>
  <c r="I20" i="1"/>
  <c r="E20" i="1"/>
  <c r="D20" i="1" s="1"/>
  <c r="C20" i="1" l="1"/>
  <c r="F20" i="1"/>
  <c r="I21" i="1" l="1"/>
  <c r="H21" i="1"/>
  <c r="E21" i="1"/>
  <c r="D21" i="1" l="1"/>
  <c r="C21" i="1"/>
  <c r="F21" i="1"/>
  <c r="H22" i="1" l="1"/>
  <c r="I22" i="1"/>
  <c r="E22" i="1"/>
  <c r="D22" i="1" s="1"/>
  <c r="C22" i="1" l="1"/>
  <c r="F22" i="1"/>
  <c r="I23" i="1" l="1"/>
  <c r="H23" i="1"/>
  <c r="E23" i="1"/>
  <c r="D23" i="1" l="1"/>
  <c r="F23" i="1" s="1"/>
  <c r="C23" i="1" l="1"/>
  <c r="H24" i="1"/>
  <c r="I24" i="1"/>
  <c r="E24" i="1"/>
  <c r="D24" i="1" l="1"/>
  <c r="F24" i="1" s="1"/>
  <c r="C24" i="1" l="1"/>
  <c r="I25" i="1"/>
  <c r="I26" i="1" s="1"/>
  <c r="H25" i="1"/>
  <c r="H26" i="1" s="1"/>
  <c r="E25" i="1"/>
  <c r="E26" i="1" s="1"/>
  <c r="L26" i="1" l="1"/>
  <c r="I38" i="1" s="1"/>
  <c r="D25" i="1"/>
  <c r="D26" i="1" l="1"/>
  <c r="F25" i="1"/>
  <c r="C25" i="1" s="1"/>
  <c r="J26" i="1" l="1"/>
  <c r="I42" i="1" s="1"/>
  <c r="C26" i="1"/>
  <c r="K26" i="1" s="1"/>
  <c r="I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b/>
            <sz val="9"/>
            <color rgb="FF000000"/>
            <rFont val="Tahoma"/>
            <charset val="1"/>
          </rPr>
          <t>ОМП тарифов + Опроцентовання комиссия за ежемесячное обслуживание счёта</t>
        </r>
      </text>
    </comment>
    <comment ref="G13" authorId="0" shapeId="0" xr:uid="{00000000-0006-0000-0000-000002000000}">
      <text>
        <r>
          <rPr>
            <sz val="10"/>
            <color rgb="FF000000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<sst xmlns="http://schemas.openxmlformats.org/spreadsheetml/2006/main" count="40" uniqueCount="34">
  <si>
    <t>Кредит</t>
  </si>
  <si>
    <t>Ввод параметров</t>
  </si>
  <si>
    <t>Ставка</t>
  </si>
  <si>
    <t>Ставка в день</t>
  </si>
  <si>
    <t>ОМП по  Тарифам</t>
  </si>
  <si>
    <t>Страховка</t>
  </si>
  <si>
    <t>РКО кредита</t>
  </si>
  <si>
    <t>Комісія за зняття</t>
  </si>
  <si>
    <t>грн</t>
  </si>
  <si>
    <t>РКО карты</t>
  </si>
  <si>
    <t>ОМП для расчётов</t>
  </si>
  <si>
    <t>Дней</t>
  </si>
  <si>
    <t>Кол-во дней</t>
  </si>
  <si>
    <t>Дата платежа</t>
  </si>
  <si>
    <t>Платёж</t>
  </si>
  <si>
    <t>Тело в платеже</t>
  </si>
  <si>
    <t>% в платеже</t>
  </si>
  <si>
    <t>Тело после сплати ОМП</t>
  </si>
  <si>
    <t>РКО Карты</t>
  </si>
  <si>
    <t>Реальна ставка</t>
  </si>
  <si>
    <t>Общае расходы на кредит</t>
  </si>
  <si>
    <t>Удорожание</t>
  </si>
  <si>
    <t>Всего</t>
  </si>
  <si>
    <t>-</t>
  </si>
  <si>
    <t>аві</t>
  </si>
  <si>
    <t>Введіть бажаний розмір Кредитного ліміту</t>
  </si>
  <si>
    <t>грн.</t>
  </si>
  <si>
    <t>Процентна ставка (у разі використання кредитних коштів для зняття готівки), річних</t>
  </si>
  <si>
    <t xml:space="preserve">Зняття кредитних коштів шляхом отримання готівки </t>
  </si>
  <si>
    <t>Максимальний розмір щомісячного платежу (в перший місяць користування кредитом)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</si>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</sst>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[$-419]dd/mm/yyyy"/>
    <numFmt numFmtId="166" formatCode="0.0%"/>
  </numFmts>
  <fonts count="12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rgb="FF000000"/>
      <name val="Tahoma"/>
      <charset val="1"/>
    </font>
    <font>
      <sz val="10"/>
      <color rgb="FF000000"/>
      <name val="Tahoma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FFFFFF"/>
        <bgColor rgb="FFE2F0D9"/>
      </patternFill>
    </fill>
    <fill>
      <patternFill patternType="solid">
        <fgColor rgb="FFFBE5D6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DEEBF7"/>
        <bgColor rgb="FFE2F0D9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1" fillId="0" borderId="0" applyBorder="0" applyProtection="0"/>
  </cellStyleXfs>
  <cellXfs count="64">
    <xf numFmtId="0" fontId="0" fillId="0" borderId="0" xfId="0"/>
    <xf numFmtId="0" fontId="8" fillId="3" borderId="0" xfId="0" applyFont="1" applyFill="1" applyBorder="1" applyAlignment="1" applyProtection="1">
      <alignment horizontal="center" vertical="top" wrapText="1"/>
      <protection locked="0" hidden="1"/>
    </xf>
    <xf numFmtId="0" fontId="8" fillId="3" borderId="0" xfId="0" applyFont="1" applyFill="1" applyBorder="1" applyAlignment="1" applyProtection="1">
      <alignment horizontal="left" vertical="top" wrapText="1"/>
      <protection locked="0" hidden="1"/>
    </xf>
    <xf numFmtId="0" fontId="6" fillId="6" borderId="0" xfId="0" applyFont="1" applyFill="1" applyBorder="1" applyAlignment="1" applyProtection="1">
      <alignment horizontal="left" vertical="top"/>
      <protection locked="0" hidden="1"/>
    </xf>
    <xf numFmtId="0" fontId="4" fillId="5" borderId="0" xfId="0" applyFont="1" applyFill="1" applyBorder="1" applyAlignment="1" applyProtection="1">
      <alignment horizontal="left" vertical="top"/>
      <protection locked="0" hidden="1"/>
    </xf>
    <xf numFmtId="0" fontId="1" fillId="3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2" borderId="1" xfId="0" applyFont="1" applyFill="1" applyBorder="1" applyProtection="1">
      <protection locked="0" hidden="1"/>
    </xf>
    <xf numFmtId="3" fontId="0" fillId="2" borderId="2" xfId="0" applyNumberFormat="1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0" fillId="2" borderId="2" xfId="0" applyFill="1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protection locked="0" hidden="1"/>
    </xf>
    <xf numFmtId="0" fontId="0" fillId="2" borderId="4" xfId="0" applyFont="1" applyFill="1" applyBorder="1" applyProtection="1">
      <protection locked="0" hidden="1"/>
    </xf>
    <xf numFmtId="10" fontId="0" fillId="2" borderId="0" xfId="0" applyNumberFormat="1" applyFill="1" applyBorder="1" applyProtection="1">
      <protection locked="0" hidden="1"/>
    </xf>
    <xf numFmtId="0" fontId="1" fillId="2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locked="0" hidden="1"/>
    </xf>
    <xf numFmtId="10" fontId="0" fillId="0" borderId="0" xfId="0" applyNumberFormat="1" applyProtection="1">
      <protection locked="0" hidden="1"/>
    </xf>
    <xf numFmtId="164" fontId="0" fillId="2" borderId="0" xfId="0" applyNumberFormat="1" applyFill="1" applyBorder="1" applyProtection="1">
      <protection locked="0" hidden="1"/>
    </xf>
    <xf numFmtId="0" fontId="0" fillId="2" borderId="0" xfId="0" applyFont="1" applyFill="1" applyBorder="1" applyAlignment="1" applyProtection="1">
      <alignment horizontal="center" vertical="top" wrapText="1"/>
      <protection locked="0" hidden="1"/>
    </xf>
    <xf numFmtId="0" fontId="0" fillId="2" borderId="0" xfId="0" applyFont="1" applyFill="1" applyBorder="1" applyAlignment="1" applyProtection="1">
      <alignment vertical="center" wrapText="1"/>
      <protection locked="0" hidden="1"/>
    </xf>
    <xf numFmtId="4" fontId="0" fillId="2" borderId="0" xfId="0" applyNumberFormat="1" applyFill="1" applyBorder="1" applyProtection="1">
      <protection locked="0" hidden="1"/>
    </xf>
    <xf numFmtId="0" fontId="0" fillId="4" borderId="4" xfId="0" applyFont="1" applyFill="1" applyBorder="1" applyProtection="1">
      <protection locked="0" hidden="1"/>
    </xf>
    <xf numFmtId="10" fontId="0" fillId="4" borderId="0" xfId="0" applyNumberFormat="1" applyFill="1" applyBorder="1" applyProtection="1">
      <protection locked="0" hidden="1"/>
    </xf>
    <xf numFmtId="0" fontId="1" fillId="4" borderId="0" xfId="0" applyFont="1" applyFill="1" applyBorder="1" applyAlignment="1" applyProtection="1">
      <alignment vertical="center" wrapText="1"/>
      <protection locked="0" hidden="1"/>
    </xf>
    <xf numFmtId="0" fontId="1" fillId="4" borderId="5" xfId="0" applyFont="1" applyFill="1" applyBorder="1" applyAlignment="1" applyProtection="1">
      <alignment vertical="center" wrapText="1"/>
      <protection locked="0" hidden="1"/>
    </xf>
    <xf numFmtId="0" fontId="0" fillId="4" borderId="6" xfId="0" applyFont="1" applyFill="1" applyBorder="1" applyProtection="1">
      <protection locked="0" hidden="1"/>
    </xf>
    <xf numFmtId="3" fontId="0" fillId="4" borderId="7" xfId="0" applyNumberFormat="1" applyFont="1" applyFill="1" applyBorder="1" applyProtection="1">
      <protection locked="0" hidden="1"/>
    </xf>
    <xf numFmtId="0" fontId="1" fillId="4" borderId="7" xfId="0" applyFont="1" applyFill="1" applyBorder="1" applyAlignment="1" applyProtection="1">
      <alignment vertical="center" wrapText="1"/>
      <protection locked="0" hidden="1"/>
    </xf>
    <xf numFmtId="0" fontId="1" fillId="4" borderId="8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Protection="1">
      <protection locked="0" hidden="1"/>
    </xf>
    <xf numFmtId="0" fontId="0" fillId="0" borderId="0" xfId="0" applyFont="1" applyProtection="1">
      <protection locked="0" hidden="1"/>
    </xf>
    <xf numFmtId="2" fontId="0" fillId="0" borderId="0" xfId="0" applyNumberFormat="1" applyProtection="1">
      <protection locked="0" hidden="1"/>
    </xf>
    <xf numFmtId="0" fontId="2" fillId="0" borderId="0" xfId="0" applyFont="1" applyAlignment="1" applyProtection="1">
      <alignment horizontal="right" vertical="top" wrapText="1"/>
      <protection locked="0" hidden="1"/>
    </xf>
    <xf numFmtId="0" fontId="2" fillId="0" borderId="0" xfId="0" applyFont="1" applyAlignment="1" applyProtection="1">
      <alignment horizontal="center" vertical="top" wrapText="1"/>
      <protection locked="0" hidden="1"/>
    </xf>
    <xf numFmtId="0" fontId="2" fillId="0" borderId="0" xfId="0" applyFont="1" applyAlignment="1" applyProtection="1">
      <alignment horizontal="center" vertical="top" wrapText="1"/>
      <protection locked="0" hidden="1"/>
    </xf>
    <xf numFmtId="0" fontId="0" fillId="0" borderId="0" xfId="0" applyAlignment="1" applyProtection="1">
      <alignment horizontal="center" vertical="top" wrapText="1"/>
      <protection locked="0" hidden="1"/>
    </xf>
    <xf numFmtId="165" fontId="0" fillId="0" borderId="0" xfId="0" applyNumberFormat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locked="0" hidden="1"/>
    </xf>
    <xf numFmtId="4" fontId="0" fillId="0" borderId="0" xfId="0" applyNumberFormat="1" applyAlignment="1" applyProtection="1">
      <alignment horizontal="right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4" fontId="2" fillId="0" borderId="0" xfId="0" applyNumberFormat="1" applyFont="1" applyAlignment="1" applyProtection="1">
      <alignment horizontal="right"/>
      <protection locked="0" hidden="1"/>
    </xf>
    <xf numFmtId="10" fontId="2" fillId="0" borderId="0" xfId="1" applyNumberFormat="1" applyFont="1" applyBorder="1" applyAlignment="1" applyProtection="1">
      <alignment horizontal="center"/>
      <protection locked="0" hidden="1"/>
    </xf>
    <xf numFmtId="4" fontId="2" fillId="0" borderId="0" xfId="0" applyNumberFormat="1" applyFont="1" applyAlignment="1" applyProtection="1">
      <alignment horizontal="center"/>
      <protection locked="0" hidden="1"/>
    </xf>
    <xf numFmtId="0" fontId="3" fillId="3" borderId="0" xfId="0" applyFont="1" applyFill="1" applyBorder="1" applyProtection="1">
      <protection locked="0" hidden="1"/>
    </xf>
    <xf numFmtId="0" fontId="3" fillId="3" borderId="0" xfId="0" applyFont="1" applyFill="1" applyBorder="1" applyAlignment="1" applyProtection="1">
      <alignment horizontal="left"/>
      <protection locked="0" hidden="1"/>
    </xf>
    <xf numFmtId="0" fontId="3" fillId="3" borderId="0" xfId="0" applyFont="1" applyFill="1" applyProtection="1">
      <protection locked="0" hidden="1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 hidden="1"/>
    </xf>
    <xf numFmtId="0" fontId="3" fillId="0" borderId="0" xfId="0" applyFont="1" applyProtection="1">
      <protection locked="0" hidden="1"/>
    </xf>
    <xf numFmtId="0" fontId="6" fillId="3" borderId="0" xfId="0" applyFont="1" applyFill="1" applyBorder="1" applyAlignment="1" applyProtection="1">
      <alignment horizontal="left" vertical="top"/>
      <protection locked="0" hidden="1"/>
    </xf>
    <xf numFmtId="3" fontId="7" fillId="3" borderId="0" xfId="0" applyNumberFormat="1" applyFont="1" applyFill="1" applyBorder="1" applyAlignment="1" applyProtection="1">
      <alignment horizontal="center"/>
      <protection locked="0" hidden="1"/>
    </xf>
    <xf numFmtId="0" fontId="7" fillId="3" borderId="0" xfId="0" applyFont="1" applyFill="1" applyProtection="1">
      <protection locked="0" hidden="1"/>
    </xf>
    <xf numFmtId="166" fontId="7" fillId="0" borderId="0" xfId="1" applyNumberFormat="1" applyFont="1" applyBorder="1" applyAlignment="1" applyProtection="1">
      <alignment horizontal="center"/>
      <protection hidden="1"/>
    </xf>
    <xf numFmtId="166" fontId="7" fillId="3" borderId="0" xfId="1" applyNumberFormat="1" applyFont="1" applyFill="1" applyBorder="1" applyAlignment="1" applyProtection="1">
      <alignment horizontal="center"/>
      <protection locked="0" hidden="1"/>
    </xf>
    <xf numFmtId="0" fontId="6" fillId="3" borderId="0" xfId="0" applyFont="1" applyFill="1" applyBorder="1" applyAlignment="1" applyProtection="1">
      <alignment horizontal="center" vertical="top"/>
      <protection locked="0" hidden="1"/>
    </xf>
    <xf numFmtId="4" fontId="7" fillId="0" borderId="0" xfId="0" applyNumberFormat="1" applyFont="1" applyBorder="1" applyAlignment="1" applyProtection="1">
      <alignment horizontal="center"/>
      <protection hidden="1"/>
    </xf>
    <xf numFmtId="4" fontId="7" fillId="3" borderId="0" xfId="0" applyNumberFormat="1" applyFont="1" applyFill="1" applyBorder="1" applyAlignment="1" applyProtection="1">
      <alignment horizontal="center"/>
      <protection locked="0" hidden="1"/>
    </xf>
    <xf numFmtId="10" fontId="7" fillId="0" borderId="0" xfId="0" applyNumberFormat="1" applyFont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left"/>
      <protection locked="0" hidden="1"/>
    </xf>
    <xf numFmtId="0" fontId="8" fillId="3" borderId="0" xfId="0" applyFont="1" applyFill="1" applyBorder="1" applyProtection="1">
      <protection locked="0" hidden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28</xdr:row>
      <xdr:rowOff>91440</xdr:rowOff>
    </xdr:from>
    <xdr:to>
      <xdr:col>3</xdr:col>
      <xdr:colOff>970</xdr:colOff>
      <xdr:row>28</xdr:row>
      <xdr:rowOff>581760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91440"/>
          <a:ext cx="2387160" cy="490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7</xdr:col>
      <xdr:colOff>806450</xdr:colOff>
      <xdr:row>51</xdr:row>
      <xdr:rowOff>69850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7</xdr:col>
      <xdr:colOff>806450</xdr:colOff>
      <xdr:row>51</xdr:row>
      <xdr:rowOff>69850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5"/>
  <sheetViews>
    <sheetView tabSelected="1" topLeftCell="A29" zoomScale="85" zoomScaleNormal="85" workbookViewId="0">
      <selection activeCell="AMR31" sqref="AMR31"/>
    </sheetView>
  </sheetViews>
  <sheetFormatPr defaultRowHeight="14.5" x14ac:dyDescent="0.35"/>
  <cols>
    <col min="1" max="1" width="12.6328125" style="6" customWidth="1"/>
    <col min="2" max="2" width="12.453125" style="6" customWidth="1"/>
    <col min="3" max="3" width="10.90625" style="7" customWidth="1"/>
    <col min="4" max="4" width="11" style="6" customWidth="1"/>
    <col min="5" max="5" width="12.453125" style="6" customWidth="1"/>
    <col min="6" max="6" width="11.90625" style="6" customWidth="1"/>
    <col min="7" max="7" width="8" style="6" customWidth="1"/>
    <col min="8" max="8" width="39.453125" style="6" customWidth="1"/>
    <col min="9" max="9" width="14.08984375" style="6" customWidth="1"/>
    <col min="10" max="10" width="9.6328125" style="6" customWidth="1"/>
    <col min="11" max="11" width="15.08984375" style="6" hidden="1" customWidth="1"/>
    <col min="12" max="12" width="12.90625" style="6" hidden="1" customWidth="1"/>
    <col min="13" max="1025" width="8.90625" style="6" hidden="1" customWidth="1"/>
  </cols>
  <sheetData>
    <row r="1" spans="1:12" ht="15" hidden="1" customHeight="1" x14ac:dyDescent="0.35">
      <c r="A1" s="8" t="s">
        <v>0</v>
      </c>
      <c r="B1" s="9">
        <f>I30</f>
        <v>200000</v>
      </c>
      <c r="C1" s="10"/>
      <c r="D1" s="11"/>
      <c r="E1" s="5" t="s">
        <v>1</v>
      </c>
      <c r="F1" s="12"/>
      <c r="G1" s="13"/>
      <c r="H1" s="13"/>
      <c r="I1" s="13"/>
      <c r="J1" s="13"/>
    </row>
    <row r="2" spans="1:12" ht="15" hidden="1" customHeight="1" x14ac:dyDescent="0.35">
      <c r="A2" s="14" t="s">
        <v>2</v>
      </c>
      <c r="B2" s="15">
        <v>0.70799999999999996</v>
      </c>
      <c r="C2" s="16"/>
      <c r="D2" s="16"/>
      <c r="E2" s="5"/>
      <c r="F2" s="12"/>
      <c r="G2" s="17"/>
      <c r="H2" s="17"/>
      <c r="I2" s="17"/>
      <c r="J2" s="17"/>
      <c r="K2" s="18"/>
    </row>
    <row r="3" spans="1:12" ht="15" hidden="1" customHeight="1" x14ac:dyDescent="0.35">
      <c r="A3" s="14" t="s">
        <v>3</v>
      </c>
      <c r="B3" s="19">
        <f>B2/B10</f>
        <v>1.9397260273972601E-3</v>
      </c>
      <c r="C3" s="16"/>
      <c r="D3" s="16"/>
      <c r="E3" s="5"/>
      <c r="F3" s="12"/>
      <c r="G3" s="17"/>
      <c r="H3" s="17"/>
      <c r="I3" s="17"/>
      <c r="J3" s="17"/>
      <c r="K3" s="18"/>
    </row>
    <row r="4" spans="1:12" ht="15" hidden="1" customHeight="1" x14ac:dyDescent="0.35">
      <c r="A4" s="14" t="s">
        <v>4</v>
      </c>
      <c r="B4" s="15">
        <v>0.08</v>
      </c>
      <c r="C4" s="16"/>
      <c r="D4" s="16"/>
      <c r="E4" s="5"/>
      <c r="F4" s="12"/>
      <c r="G4" s="17"/>
      <c r="H4" s="17"/>
      <c r="I4" s="17"/>
      <c r="J4" s="17"/>
      <c r="K4" s="18"/>
    </row>
    <row r="5" spans="1:12" ht="15" hidden="1" customHeight="1" x14ac:dyDescent="0.35">
      <c r="A5" s="14" t="s">
        <v>5</v>
      </c>
      <c r="B5" s="15">
        <v>0</v>
      </c>
      <c r="C5" s="16"/>
      <c r="D5" s="16"/>
      <c r="E5" s="5"/>
      <c r="F5" s="12"/>
      <c r="G5" s="17"/>
      <c r="H5" s="17"/>
      <c r="I5" s="17"/>
      <c r="J5" s="17"/>
    </row>
    <row r="6" spans="1:12" ht="15" hidden="1" customHeight="1" x14ac:dyDescent="0.35">
      <c r="A6" s="14" t="s">
        <v>6</v>
      </c>
      <c r="B6" s="15">
        <v>0</v>
      </c>
      <c r="C6" s="16"/>
      <c r="D6" s="16"/>
      <c r="E6" s="5"/>
      <c r="F6" s="12"/>
      <c r="G6" s="17"/>
      <c r="H6" s="17"/>
      <c r="I6" s="17"/>
      <c r="J6" s="17"/>
    </row>
    <row r="7" spans="1:12" ht="15" hidden="1" customHeight="1" x14ac:dyDescent="0.35">
      <c r="A7" s="14" t="s">
        <v>7</v>
      </c>
      <c r="B7" s="15">
        <v>5.0000000000000001E-3</v>
      </c>
      <c r="C7" s="20">
        <v>0</v>
      </c>
      <c r="D7" s="21" t="s">
        <v>8</v>
      </c>
      <c r="E7" s="5"/>
      <c r="F7" s="12"/>
      <c r="G7" s="17"/>
      <c r="H7" s="17"/>
      <c r="I7" s="17"/>
      <c r="J7" s="17"/>
    </row>
    <row r="8" spans="1:12" ht="15" hidden="1" customHeight="1" x14ac:dyDescent="0.35">
      <c r="A8" s="14" t="s">
        <v>9</v>
      </c>
      <c r="B8" s="22">
        <v>0</v>
      </c>
      <c r="C8" s="16"/>
      <c r="D8" s="16"/>
      <c r="E8" s="5"/>
      <c r="F8" s="12"/>
      <c r="G8" s="17"/>
      <c r="H8" s="17"/>
      <c r="I8" s="17"/>
      <c r="J8" s="17"/>
    </row>
    <row r="9" spans="1:12" ht="15" hidden="1" customHeight="1" x14ac:dyDescent="0.35">
      <c r="A9" s="23" t="s">
        <v>10</v>
      </c>
      <c r="B9" s="24">
        <f>B4+B8/B1</f>
        <v>0.08</v>
      </c>
      <c r="C9" s="25"/>
      <c r="D9" s="25"/>
      <c r="E9" s="26"/>
      <c r="F9" s="12"/>
      <c r="G9" s="17"/>
      <c r="H9" s="17"/>
      <c r="I9" s="17"/>
      <c r="J9" s="17"/>
    </row>
    <row r="10" spans="1:12" s="32" customFormat="1" ht="14.4" hidden="1" customHeight="1" x14ac:dyDescent="0.35">
      <c r="A10" s="27" t="s">
        <v>11</v>
      </c>
      <c r="B10" s="28">
        <f>SUM(A14:A25)</f>
        <v>365</v>
      </c>
      <c r="C10" s="29"/>
      <c r="D10" s="29"/>
      <c r="E10" s="30"/>
      <c r="F10" s="31"/>
      <c r="G10" s="31"/>
    </row>
    <row r="11" spans="1:12" hidden="1" x14ac:dyDescent="0.35">
      <c r="B11" s="33"/>
    </row>
    <row r="12" spans="1:12" s="37" customFormat="1" ht="43.5" hidden="1" x14ac:dyDescent="0.35">
      <c r="A12" s="34" t="s">
        <v>12</v>
      </c>
      <c r="B12" s="35" t="s">
        <v>13</v>
      </c>
      <c r="C12" s="35" t="s">
        <v>14</v>
      </c>
      <c r="D12" s="35" t="s">
        <v>15</v>
      </c>
      <c r="E12" s="35" t="s">
        <v>16</v>
      </c>
      <c r="F12" s="35" t="s">
        <v>17</v>
      </c>
      <c r="G12" s="35" t="s">
        <v>18</v>
      </c>
      <c r="H12" s="35" t="s">
        <v>6</v>
      </c>
      <c r="I12" s="35" t="s">
        <v>5</v>
      </c>
      <c r="J12" s="36" t="s">
        <v>19</v>
      </c>
      <c r="K12" s="35" t="s">
        <v>20</v>
      </c>
      <c r="L12" s="35" t="s">
        <v>21</v>
      </c>
    </row>
    <row r="13" spans="1:12" hidden="1" x14ac:dyDescent="0.35">
      <c r="B13" s="38">
        <v>44197</v>
      </c>
      <c r="C13" s="39">
        <f>(-1)*B1+B1*B7+C7</f>
        <v>-199000</v>
      </c>
      <c r="D13" s="39"/>
      <c r="E13" s="39"/>
      <c r="F13" s="39"/>
      <c r="G13" s="40">
        <f>B1*B7+C7</f>
        <v>1000</v>
      </c>
      <c r="H13" s="39"/>
      <c r="I13" s="39"/>
      <c r="J13" s="41"/>
      <c r="K13" s="7"/>
      <c r="L13" s="7"/>
    </row>
    <row r="14" spans="1:12" hidden="1" x14ac:dyDescent="0.35">
      <c r="A14" s="6">
        <v>31</v>
      </c>
      <c r="B14" s="38">
        <v>44228</v>
      </c>
      <c r="C14" s="39">
        <f t="shared" ref="C14:C24" si="0">D14+E14+G14+H14+I14</f>
        <v>16000</v>
      </c>
      <c r="D14" s="39">
        <f>$B$9*B1-E14-G14-I14</f>
        <v>3973.698630136987</v>
      </c>
      <c r="E14" s="39">
        <f>$B$3*B1*A14</f>
        <v>12026.301369863013</v>
      </c>
      <c r="F14" s="39">
        <f>B1-D14</f>
        <v>196026.30136986301</v>
      </c>
      <c r="G14" s="39">
        <f>B8</f>
        <v>0</v>
      </c>
      <c r="H14" s="39">
        <f>(-1)*B6*C13</f>
        <v>0</v>
      </c>
      <c r="I14" s="39">
        <f>B1*B5</f>
        <v>0</v>
      </c>
      <c r="J14" s="41"/>
      <c r="K14" s="7"/>
      <c r="L14" s="7"/>
    </row>
    <row r="15" spans="1:12" hidden="1" x14ac:dyDescent="0.35">
      <c r="A15" s="6">
        <v>28</v>
      </c>
      <c r="B15" s="38">
        <v>44256</v>
      </c>
      <c r="C15" s="39">
        <f t="shared" si="0"/>
        <v>15682.104109589041</v>
      </c>
      <c r="D15" s="39">
        <f t="shared" ref="D15:D25" si="1">$B$9*F14-E15-G15-H15-I15</f>
        <v>5035.4591825858515</v>
      </c>
      <c r="E15" s="39">
        <f t="shared" ref="E15:E24" si="2">$B$3*F14*A15</f>
        <v>10646.64492700319</v>
      </c>
      <c r="F15" s="39">
        <f t="shared" ref="F15:F25" si="3">F14-D15</f>
        <v>190990.84218727716</v>
      </c>
      <c r="G15" s="39">
        <f t="shared" ref="G15:G25" si="4">$B$8</f>
        <v>0</v>
      </c>
      <c r="H15" s="39">
        <f>+B6*F14</f>
        <v>0</v>
      </c>
      <c r="I15" s="39">
        <f t="shared" ref="I15:I25" si="5">F14*$B$5</f>
        <v>0</v>
      </c>
      <c r="J15" s="41"/>
      <c r="K15" s="7"/>
      <c r="L15" s="7"/>
    </row>
    <row r="16" spans="1:12" hidden="1" x14ac:dyDescent="0.35">
      <c r="A16" s="6">
        <v>31</v>
      </c>
      <c r="B16" s="38">
        <v>44287</v>
      </c>
      <c r="C16" s="39">
        <f t="shared" si="0"/>
        <v>15279.267374982173</v>
      </c>
      <c r="D16" s="39">
        <f t="shared" si="1"/>
        <v>3794.7002398414643</v>
      </c>
      <c r="E16" s="39">
        <f t="shared" si="2"/>
        <v>11484.567135140709</v>
      </c>
      <c r="F16" s="39">
        <f t="shared" si="3"/>
        <v>187196.14194743568</v>
      </c>
      <c r="G16" s="39">
        <f t="shared" si="4"/>
        <v>0</v>
      </c>
      <c r="H16" s="39">
        <f>B6*F15</f>
        <v>0</v>
      </c>
      <c r="I16" s="39">
        <f t="shared" si="5"/>
        <v>0</v>
      </c>
      <c r="J16" s="41"/>
      <c r="K16" s="7"/>
      <c r="L16" s="7"/>
    </row>
    <row r="17" spans="1:12" hidden="1" x14ac:dyDescent="0.35">
      <c r="A17" s="6">
        <v>30</v>
      </c>
      <c r="B17" s="38">
        <v>44317</v>
      </c>
      <c r="C17" s="39">
        <f t="shared" si="0"/>
        <v>14975.691355794856</v>
      </c>
      <c r="D17" s="39">
        <f t="shared" si="1"/>
        <v>4082.4144928810656</v>
      </c>
      <c r="E17" s="39">
        <f t="shared" si="2"/>
        <v>10893.27686291379</v>
      </c>
      <c r="F17" s="39">
        <f t="shared" si="3"/>
        <v>183113.72745455461</v>
      </c>
      <c r="G17" s="39">
        <f t="shared" si="4"/>
        <v>0</v>
      </c>
      <c r="H17" s="39">
        <f>+B6*F16</f>
        <v>0</v>
      </c>
      <c r="I17" s="39">
        <f t="shared" si="5"/>
        <v>0</v>
      </c>
      <c r="J17" s="41"/>
      <c r="K17" s="7"/>
      <c r="L17" s="7"/>
    </row>
    <row r="18" spans="1:12" hidden="1" x14ac:dyDescent="0.35">
      <c r="A18" s="6">
        <v>31</v>
      </c>
      <c r="B18" s="38">
        <v>44348</v>
      </c>
      <c r="C18" s="39">
        <f t="shared" si="0"/>
        <v>14649.09819636437</v>
      </c>
      <c r="D18" s="39">
        <f t="shared" si="1"/>
        <v>3638.1938397272079</v>
      </c>
      <c r="E18" s="39">
        <f t="shared" si="2"/>
        <v>11010.904356637162</v>
      </c>
      <c r="F18" s="39">
        <f t="shared" si="3"/>
        <v>179475.53361482741</v>
      </c>
      <c r="G18" s="39">
        <f t="shared" si="4"/>
        <v>0</v>
      </c>
      <c r="H18" s="39">
        <f>+B6*F17</f>
        <v>0</v>
      </c>
      <c r="I18" s="39">
        <f t="shared" si="5"/>
        <v>0</v>
      </c>
      <c r="J18" s="41"/>
      <c r="K18" s="7"/>
      <c r="L18" s="7"/>
    </row>
    <row r="19" spans="1:12" hidden="1" x14ac:dyDescent="0.35">
      <c r="A19" s="6">
        <v>30</v>
      </c>
      <c r="B19" s="38">
        <v>44378</v>
      </c>
      <c r="C19" s="39">
        <f t="shared" si="0"/>
        <v>14358.042689186193</v>
      </c>
      <c r="D19" s="39">
        <f t="shared" si="1"/>
        <v>3914.0417741754154</v>
      </c>
      <c r="E19" s="39">
        <f t="shared" si="2"/>
        <v>10444.000915010778</v>
      </c>
      <c r="F19" s="39">
        <f t="shared" si="3"/>
        <v>175561.49184065199</v>
      </c>
      <c r="G19" s="39">
        <f t="shared" si="4"/>
        <v>0</v>
      </c>
      <c r="H19" s="39">
        <f>+B6*F18</f>
        <v>0</v>
      </c>
      <c r="I19" s="39">
        <f t="shared" si="5"/>
        <v>0</v>
      </c>
      <c r="J19" s="41"/>
      <c r="K19" s="7"/>
      <c r="L19" s="7"/>
    </row>
    <row r="20" spans="1:12" hidden="1" x14ac:dyDescent="0.35">
      <c r="A20" s="6">
        <v>31</v>
      </c>
      <c r="B20" s="38">
        <v>44409</v>
      </c>
      <c r="C20" s="39">
        <f t="shared" si="0"/>
        <v>14044.919347252158</v>
      </c>
      <c r="D20" s="39">
        <f t="shared" si="1"/>
        <v>3488.1422981600226</v>
      </c>
      <c r="E20" s="39">
        <f t="shared" si="2"/>
        <v>10556.777049092136</v>
      </c>
      <c r="F20" s="39">
        <f t="shared" si="3"/>
        <v>172073.34954249195</v>
      </c>
      <c r="G20" s="39">
        <f t="shared" si="4"/>
        <v>0</v>
      </c>
      <c r="H20" s="39">
        <f>B6*F19</f>
        <v>0</v>
      </c>
      <c r="I20" s="39">
        <f t="shared" si="5"/>
        <v>0</v>
      </c>
      <c r="J20" s="41"/>
      <c r="K20" s="7"/>
      <c r="L20" s="7"/>
    </row>
    <row r="21" spans="1:12" hidden="1" x14ac:dyDescent="0.35">
      <c r="A21" s="6">
        <v>31</v>
      </c>
      <c r="B21" s="38">
        <v>44440</v>
      </c>
      <c r="C21" s="39">
        <f t="shared" si="0"/>
        <v>13765.867963399356</v>
      </c>
      <c r="D21" s="39">
        <f t="shared" si="1"/>
        <v>3418.8381668004149</v>
      </c>
      <c r="E21" s="39">
        <f t="shared" si="2"/>
        <v>10347.029796598941</v>
      </c>
      <c r="F21" s="39">
        <f t="shared" si="3"/>
        <v>168654.51137569154</v>
      </c>
      <c r="G21" s="39">
        <f t="shared" si="4"/>
        <v>0</v>
      </c>
      <c r="H21" s="39">
        <f>+B6*F20</f>
        <v>0</v>
      </c>
      <c r="I21" s="39">
        <f t="shared" si="5"/>
        <v>0</v>
      </c>
      <c r="J21" s="41"/>
      <c r="K21" s="7"/>
      <c r="L21" s="7"/>
    </row>
    <row r="22" spans="1:12" hidden="1" x14ac:dyDescent="0.35">
      <c r="A22" s="6">
        <v>30</v>
      </c>
      <c r="B22" s="38">
        <v>44470</v>
      </c>
      <c r="C22" s="39">
        <f t="shared" si="0"/>
        <v>13492.360910055324</v>
      </c>
      <c r="D22" s="39">
        <f t="shared" si="1"/>
        <v>3678.0545494534381</v>
      </c>
      <c r="E22" s="39">
        <f t="shared" si="2"/>
        <v>9814.3063606018859</v>
      </c>
      <c r="F22" s="39">
        <f t="shared" si="3"/>
        <v>164976.45682623811</v>
      </c>
      <c r="G22" s="39">
        <f t="shared" si="4"/>
        <v>0</v>
      </c>
      <c r="H22" s="39">
        <f>+B6*F21</f>
        <v>0</v>
      </c>
      <c r="I22" s="39">
        <f t="shared" si="5"/>
        <v>0</v>
      </c>
      <c r="J22" s="41"/>
      <c r="K22" s="7"/>
      <c r="L22" s="7"/>
    </row>
    <row r="23" spans="1:12" hidden="1" x14ac:dyDescent="0.35">
      <c r="A23" s="6">
        <v>31</v>
      </c>
      <c r="B23" s="38">
        <v>44501</v>
      </c>
      <c r="C23" s="39">
        <f t="shared" si="0"/>
        <v>13198.116546099049</v>
      </c>
      <c r="D23" s="39">
        <f t="shared" si="1"/>
        <v>3277.8336024763812</v>
      </c>
      <c r="E23" s="39">
        <f t="shared" si="2"/>
        <v>9920.2829436226675</v>
      </c>
      <c r="F23" s="39">
        <f t="shared" si="3"/>
        <v>161698.62322376174</v>
      </c>
      <c r="G23" s="39">
        <f t="shared" si="4"/>
        <v>0</v>
      </c>
      <c r="H23" s="39">
        <f>+B6*F22</f>
        <v>0</v>
      </c>
      <c r="I23" s="39">
        <f t="shared" si="5"/>
        <v>0</v>
      </c>
      <c r="J23" s="41"/>
      <c r="K23" s="7"/>
      <c r="L23" s="7"/>
    </row>
    <row r="24" spans="1:12" hidden="1" x14ac:dyDescent="0.35">
      <c r="A24" s="6">
        <v>30</v>
      </c>
      <c r="B24" s="38">
        <v>44531</v>
      </c>
      <c r="C24" s="39">
        <f t="shared" si="0"/>
        <v>12935.88985790094</v>
      </c>
      <c r="D24" s="39">
        <f t="shared" si="1"/>
        <v>3526.3590160579297</v>
      </c>
      <c r="E24" s="39">
        <f t="shared" si="2"/>
        <v>9409.5308418430104</v>
      </c>
      <c r="F24" s="39">
        <f t="shared" si="3"/>
        <v>158172.26420770382</v>
      </c>
      <c r="G24" s="39">
        <f t="shared" si="4"/>
        <v>0</v>
      </c>
      <c r="H24" s="39">
        <f>B6*F23</f>
        <v>0</v>
      </c>
      <c r="I24" s="39">
        <f t="shared" si="5"/>
        <v>0</v>
      </c>
      <c r="J24" s="41"/>
      <c r="K24" s="7"/>
      <c r="L24" s="7"/>
    </row>
    <row r="25" spans="1:12" hidden="1" x14ac:dyDescent="0.35">
      <c r="A25" s="6">
        <v>31</v>
      </c>
      <c r="B25" s="38">
        <v>44562</v>
      </c>
      <c r="C25" s="39">
        <f>D25+E25+G25+H25+I25+F25</f>
        <v>167376.58993858501</v>
      </c>
      <c r="D25" s="39">
        <f t="shared" si="1"/>
        <v>3449.4554057351306</v>
      </c>
      <c r="E25" s="39">
        <f>$B$3*F24*A24</f>
        <v>9204.3257308811753</v>
      </c>
      <c r="F25" s="39">
        <f t="shared" si="3"/>
        <v>154722.8088019687</v>
      </c>
      <c r="G25" s="39">
        <f t="shared" si="4"/>
        <v>0</v>
      </c>
      <c r="H25" s="39">
        <f>B6*F24</f>
        <v>0</v>
      </c>
      <c r="I25" s="39">
        <f t="shared" si="5"/>
        <v>0</v>
      </c>
      <c r="J25" s="41"/>
      <c r="K25" s="7"/>
      <c r="L25" s="7"/>
    </row>
    <row r="26" spans="1:12" hidden="1" x14ac:dyDescent="0.35">
      <c r="A26" s="42" t="s">
        <v>22</v>
      </c>
      <c r="B26" s="43" t="s">
        <v>23</v>
      </c>
      <c r="C26" s="44">
        <f>SUM(C14:C25)</f>
        <v>325757.94828920846</v>
      </c>
      <c r="D26" s="44">
        <f>SUM(D14:D25)</f>
        <v>45277.191198031316</v>
      </c>
      <c r="E26" s="44">
        <f>SUM(E14:E25)</f>
        <v>125757.94828920846</v>
      </c>
      <c r="F26" s="44" t="s">
        <v>23</v>
      </c>
      <c r="G26" s="44">
        <f>SUM(G13:G25)</f>
        <v>1000</v>
      </c>
      <c r="H26" s="44">
        <f>SUM(H14:H25)</f>
        <v>0</v>
      </c>
      <c r="I26" s="44">
        <f>SUM(I14:I25)</f>
        <v>0</v>
      </c>
      <c r="J26" s="45">
        <f>XIRR(C13:C25,B13:B25)</f>
        <v>1.0021902203559876</v>
      </c>
      <c r="K26" s="46">
        <f>C26+G13</f>
        <v>326757.94828920846</v>
      </c>
      <c r="L26" s="46">
        <f>E26+G26+H26+I26</f>
        <v>126757.94828920846</v>
      </c>
    </row>
    <row r="27" spans="1:12" hidden="1" x14ac:dyDescent="0.35"/>
    <row r="28" spans="1:12" hidden="1" x14ac:dyDescent="0.35"/>
    <row r="29" spans="1:12" s="49" customFormat="1" ht="60" customHeight="1" x14ac:dyDescent="0.2">
      <c r="A29" s="47"/>
      <c r="B29" s="47"/>
      <c r="C29" s="47"/>
      <c r="D29" s="47"/>
      <c r="E29" s="48"/>
      <c r="F29" s="48"/>
      <c r="G29" s="47"/>
      <c r="H29" s="47" t="s">
        <v>24</v>
      </c>
      <c r="I29" s="47"/>
    </row>
    <row r="30" spans="1:12" s="52" customFormat="1" ht="20" x14ac:dyDescent="0.4">
      <c r="A30" s="4" t="s">
        <v>25</v>
      </c>
      <c r="B30" s="4"/>
      <c r="C30" s="4"/>
      <c r="D30" s="4"/>
      <c r="E30" s="4"/>
      <c r="F30" s="4"/>
      <c r="G30" s="4"/>
      <c r="H30" s="4"/>
      <c r="I30" s="50">
        <v>200000</v>
      </c>
      <c r="J30" s="51" t="s">
        <v>26</v>
      </c>
      <c r="K30" s="49"/>
    </row>
    <row r="31" spans="1:12" s="49" customFormat="1" ht="10.25" customHeight="1" x14ac:dyDescent="0.35">
      <c r="A31" s="53"/>
      <c r="B31" s="53"/>
      <c r="C31" s="53"/>
      <c r="D31" s="53"/>
      <c r="E31" s="53"/>
      <c r="F31" s="53"/>
      <c r="G31" s="53"/>
      <c r="H31" s="53"/>
      <c r="I31" s="54"/>
      <c r="J31" s="55"/>
    </row>
    <row r="32" spans="1:12" s="52" customFormat="1" ht="17.5" x14ac:dyDescent="0.35">
      <c r="A32" s="3" t="s">
        <v>27</v>
      </c>
      <c r="B32" s="3"/>
      <c r="C32" s="3"/>
      <c r="D32" s="3"/>
      <c r="E32" s="3"/>
      <c r="F32" s="3"/>
      <c r="G32" s="3"/>
      <c r="H32" s="3"/>
      <c r="I32" s="56">
        <f>B2</f>
        <v>0.70799999999999996</v>
      </c>
      <c r="J32" s="55"/>
      <c r="K32" s="49"/>
    </row>
    <row r="33" spans="1:11" s="49" customFormat="1" ht="10.75" customHeight="1" x14ac:dyDescent="0.35">
      <c r="A33" s="53"/>
      <c r="B33" s="53"/>
      <c r="C33" s="53"/>
      <c r="D33" s="53"/>
      <c r="E33" s="53"/>
      <c r="F33" s="53"/>
      <c r="G33" s="53"/>
      <c r="H33" s="53"/>
      <c r="I33" s="57"/>
      <c r="J33" s="55"/>
    </row>
    <row r="34" spans="1:11" s="52" customFormat="1" ht="17.5" x14ac:dyDescent="0.35">
      <c r="A34" s="3" t="s">
        <v>28</v>
      </c>
      <c r="B34" s="3"/>
      <c r="C34" s="3"/>
      <c r="D34" s="3"/>
      <c r="E34" s="3"/>
      <c r="F34" s="3"/>
      <c r="G34" s="3"/>
      <c r="H34" s="3"/>
      <c r="I34" s="56">
        <v>5.0000000000000001E-3</v>
      </c>
      <c r="J34" s="55"/>
      <c r="K34" s="49"/>
    </row>
    <row r="35" spans="1:11" s="49" customFormat="1" ht="10.25" customHeight="1" x14ac:dyDescent="0.35">
      <c r="A35" s="58"/>
      <c r="B35" s="58"/>
      <c r="C35" s="58"/>
      <c r="D35" s="58"/>
      <c r="E35" s="58"/>
      <c r="F35" s="58"/>
      <c r="G35" s="58"/>
      <c r="H35" s="58"/>
      <c r="I35" s="54"/>
      <c r="J35" s="55"/>
    </row>
    <row r="36" spans="1:11" s="52" customFormat="1" ht="17.5" x14ac:dyDescent="0.35">
      <c r="A36" s="3" t="s">
        <v>29</v>
      </c>
      <c r="B36" s="3"/>
      <c r="C36" s="3"/>
      <c r="D36" s="3"/>
      <c r="E36" s="3"/>
      <c r="F36" s="3"/>
      <c r="G36" s="3"/>
      <c r="H36" s="3"/>
      <c r="I36" s="59">
        <f>C14</f>
        <v>16000</v>
      </c>
      <c r="J36" s="55" t="s">
        <v>26</v>
      </c>
      <c r="K36" s="49"/>
    </row>
    <row r="37" spans="1:11" s="49" customFormat="1" ht="10.25" customHeight="1" x14ac:dyDescent="0.35">
      <c r="A37" s="53"/>
      <c r="B37" s="53"/>
      <c r="C37" s="53"/>
      <c r="D37" s="53"/>
      <c r="E37" s="53"/>
      <c r="F37" s="53"/>
      <c r="G37" s="53"/>
      <c r="H37" s="53"/>
      <c r="I37" s="60"/>
      <c r="J37" s="55"/>
    </row>
    <row r="38" spans="1:11" s="52" customFormat="1" ht="17.5" x14ac:dyDescent="0.35">
      <c r="A38" s="3" t="s">
        <v>30</v>
      </c>
      <c r="B38" s="3"/>
      <c r="C38" s="3"/>
      <c r="D38" s="3"/>
      <c r="E38" s="3"/>
      <c r="F38" s="3"/>
      <c r="G38" s="3"/>
      <c r="H38" s="3"/>
      <c r="I38" s="59">
        <f>L26</f>
        <v>126757.94828920846</v>
      </c>
      <c r="J38" s="55" t="s">
        <v>26</v>
      </c>
      <c r="K38" s="49"/>
    </row>
    <row r="39" spans="1:11" s="49" customFormat="1" ht="10.25" customHeight="1" x14ac:dyDescent="0.35">
      <c r="A39" s="53"/>
      <c r="B39" s="53"/>
      <c r="C39" s="53"/>
      <c r="D39" s="53"/>
      <c r="E39" s="53"/>
      <c r="F39" s="53"/>
      <c r="G39" s="53"/>
      <c r="H39" s="53"/>
      <c r="I39" s="60"/>
      <c r="J39" s="55"/>
    </row>
    <row r="40" spans="1:11" s="52" customFormat="1" ht="17.5" x14ac:dyDescent="0.35">
      <c r="A40" s="3" t="s">
        <v>31</v>
      </c>
      <c r="B40" s="3"/>
      <c r="C40" s="3"/>
      <c r="D40" s="3"/>
      <c r="E40" s="3"/>
      <c r="F40" s="3"/>
      <c r="G40" s="3"/>
      <c r="H40" s="3"/>
      <c r="I40" s="59">
        <f>K26</f>
        <v>326757.94828920846</v>
      </c>
      <c r="J40" s="55" t="s">
        <v>26</v>
      </c>
      <c r="K40" s="49"/>
    </row>
    <row r="41" spans="1:11" s="49" customFormat="1" ht="10.25" customHeight="1" x14ac:dyDescent="0.35">
      <c r="A41" s="53"/>
      <c r="B41" s="53"/>
      <c r="C41" s="53"/>
      <c r="D41" s="53"/>
      <c r="E41" s="53"/>
      <c r="F41" s="53"/>
      <c r="G41" s="53"/>
      <c r="H41" s="53"/>
      <c r="I41" s="54"/>
      <c r="J41" s="55"/>
    </row>
    <row r="42" spans="1:11" s="52" customFormat="1" ht="17.5" x14ac:dyDescent="0.35">
      <c r="A42" s="3" t="s">
        <v>32</v>
      </c>
      <c r="B42" s="3"/>
      <c r="C42" s="3"/>
      <c r="D42" s="3"/>
      <c r="E42" s="3"/>
      <c r="F42" s="3"/>
      <c r="G42" s="3"/>
      <c r="H42" s="3"/>
      <c r="I42" s="61">
        <f>J26</f>
        <v>1.0021902203559876</v>
      </c>
      <c r="J42" s="55"/>
      <c r="K42" s="49"/>
    </row>
    <row r="43" spans="1:11" s="52" customFormat="1" ht="21" customHeight="1" x14ac:dyDescent="0.4">
      <c r="A43" s="47"/>
      <c r="B43" s="47"/>
      <c r="C43" s="47"/>
      <c r="D43" s="47"/>
      <c r="E43" s="48"/>
      <c r="F43" s="62"/>
      <c r="G43" s="63"/>
      <c r="H43" s="47"/>
      <c r="I43" s="47"/>
      <c r="J43" s="49"/>
    </row>
    <row r="44" spans="1:11" s="52" customFormat="1" ht="10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1" s="52" customFormat="1" ht="40.25" customHeight="1" x14ac:dyDescent="0.2">
      <c r="A45" s="1" t="s">
        <v>33</v>
      </c>
      <c r="B45" s="1"/>
      <c r="C45" s="1"/>
      <c r="D45" s="1"/>
      <c r="E45" s="1"/>
      <c r="F45" s="1"/>
      <c r="G45" s="1"/>
      <c r="H45" s="1"/>
      <c r="I45" s="1"/>
      <c r="J45" s="1"/>
    </row>
  </sheetData>
  <sheetProtection password="CF66" sheet="1" selectLockedCells="1"/>
  <protectedRanges>
    <protectedRange algorithmName="SHA-512" hashValue="k6DSOuFqjC/5+O9FztwE4FBj8jDNH64uttWElGL+F/NYtfyMLjMuCcreeO12uw0bHlXES83vv8dJbscj2rc/pQ==" saltValue="a/pjlGvYHJbiWu/5vyxkwA==" spinCount="100000" sqref="A31:J42" name="калькулятор"/>
  </protectedRanges>
  <mergeCells count="10">
    <mergeCell ref="A38:H38"/>
    <mergeCell ref="A40:H40"/>
    <mergeCell ref="A42:H42"/>
    <mergeCell ref="A44:J44"/>
    <mergeCell ref="A45:J45"/>
    <mergeCell ref="E1:E8"/>
    <mergeCell ref="A30:H30"/>
    <mergeCell ref="A32:H32"/>
    <mergeCell ref="A34:H34"/>
    <mergeCell ref="A36:H36"/>
  </mergeCells>
  <pageMargins left="0.7" right="0.7" top="0.75" bottom="0.75" header="0.51180555555555496" footer="0.51180555555555496"/>
  <pageSetup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Модель</vt:lpstr>
      <vt:lpstr>Модель!Z_674E7D05_55F8_4CA5_B617_C1E2CED69B4F_.wvu.Cols</vt:lpstr>
      <vt:lpstr>Модель!Z_674E7D05_55F8_4CA5_B617_C1E2CED69B4F_.wvu.Rows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Sniff</dc:creator>
  <dc:description/>
  <cp:lastModifiedBy>Єрмоленко Юрій</cp:lastModifiedBy>
  <cp:revision>1</cp:revision>
  <dcterms:created xsi:type="dcterms:W3CDTF">2020-04-10T13:41:21Z</dcterms:created>
  <dcterms:modified xsi:type="dcterms:W3CDTF">2022-09-14T12:04:15Z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