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24" i="4" l="1"/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<sst xmlns="http://schemas.openxmlformats.org/spreadsheetml/2006/main" count="124" uniqueCount="57">
  <si>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</si>
  <si>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</si>
  <si>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</si>
  <si>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</si>
  <si>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</si>
  <si>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</si>
  <si>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</si>
  <si>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</si>
  <si>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</si>
  <si>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</si>
  <si>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</si>
  <si>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</si>
  <si>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</si>
  <si>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</si>
  <si>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</si>
  <si>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</si>
  <si>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</si>
  <si>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</si>
  <si>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</si>
  <si>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</si>
  <si>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</si>
  <si>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</si>
  <si>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</si>
  <si>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</si>
  <si>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</si>
  <si>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</si>
  <si>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</si>
  <si>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</si>
  <si>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</si>
  <si>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</si>
  <si>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</si>
  <si>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</si>
  <si>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</si>
  <si>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</si>
  <si>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</si>
  <si>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</si>
  <si>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</si>
  <si>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</si>
  <si>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</si>
  <si>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</si>
  <si>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</si>
  <si>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</si>
  <si>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</si>
  <si>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</si>
  <si>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</si>
  <si>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</si>
  <si>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</si>
  <si>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</si>
  <si>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</si>
  <si>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долар США</t>
  </si>
  <si>
    <t>КАЛЬКУЛЯТОР ПО ДЕПОЗИТУ "ВАЛЮТНИЙ"</t>
  </si>
  <si>
    <t xml:space="preserve"> долар США / євро</t>
  </si>
  <si>
    <t>без  поповнення (USD, EUR)</t>
  </si>
  <si>
    <t xml:space="preserve"> 100 / 100</t>
  </si>
  <si>
    <t>так</t>
  </si>
  <si>
    <t>Платежі за супровідні послуги, грн*</t>
  </si>
  <si>
    <t xml:space="preserve">*При купівлі іноземної валюти на валютному ринку України нараховується комісія 5,00% від суми купівлі.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</si>
</sst>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left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9" sqref="F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7" t="s">
        <v>50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0"/>
      <c r="P1" s="10"/>
      <c r="Q1" s="10"/>
      <c r="R1" s="10"/>
    </row>
    <row r="2" spans="1:18" ht="17.399999999999999" x14ac:dyDescent="0.3">
      <c r="A2" s="10"/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0"/>
      <c r="P2" s="10"/>
      <c r="Q2" s="10"/>
      <c r="R2" s="10"/>
    </row>
    <row r="3" spans="1:18" x14ac:dyDescent="0.3">
      <c r="A3" s="10"/>
      <c r="B3" s="79" t="s">
        <v>18</v>
      </c>
      <c r="C3" s="79"/>
      <c r="D3" s="79"/>
      <c r="E3" s="79"/>
      <c r="F3" s="79"/>
      <c r="G3" s="12"/>
      <c r="H3" s="80" t="s">
        <v>51</v>
      </c>
      <c r="I3" s="80"/>
      <c r="J3" s="80"/>
      <c r="K3" s="80"/>
      <c r="L3" s="80"/>
      <c r="M3" s="80"/>
      <c r="N3" s="80"/>
      <c r="O3" s="10"/>
      <c r="P3" s="10"/>
      <c r="Q3" s="10"/>
      <c r="R3" s="10"/>
    </row>
    <row r="4" spans="1:18" x14ac:dyDescent="0.3">
      <c r="A4" s="10"/>
      <c r="B4" s="79" t="s">
        <v>0</v>
      </c>
      <c r="C4" s="79"/>
      <c r="D4" s="79"/>
      <c r="E4" s="79"/>
      <c r="F4" s="79"/>
      <c r="G4" s="11"/>
      <c r="H4" s="81" t="s">
        <v>40</v>
      </c>
      <c r="I4" s="81"/>
      <c r="J4" s="81"/>
      <c r="K4" s="81"/>
      <c r="L4" s="81"/>
      <c r="M4" s="81"/>
      <c r="N4" s="81"/>
      <c r="O4" s="10"/>
      <c r="P4" s="10"/>
      <c r="Q4" s="10"/>
      <c r="R4" s="10"/>
    </row>
    <row r="5" spans="1:18" x14ac:dyDescent="0.3">
      <c r="A5" s="10"/>
      <c r="B5" s="79" t="s">
        <v>1</v>
      </c>
      <c r="C5" s="79"/>
      <c r="D5" s="79"/>
      <c r="E5" s="79"/>
      <c r="F5" s="79"/>
      <c r="G5" s="11"/>
      <c r="H5" s="75" t="s">
        <v>52</v>
      </c>
      <c r="I5" s="75"/>
      <c r="J5" s="75"/>
      <c r="K5" s="75"/>
      <c r="L5" s="75"/>
      <c r="M5" s="75"/>
      <c r="N5" s="75"/>
      <c r="O5" s="10"/>
      <c r="P5" s="10"/>
      <c r="Q5" s="10"/>
      <c r="R5" s="10"/>
    </row>
    <row r="6" spans="1:18" x14ac:dyDescent="0.3">
      <c r="A6" s="10"/>
      <c r="B6" s="79" t="s">
        <v>3</v>
      </c>
      <c r="C6" s="79"/>
      <c r="D6" s="79"/>
      <c r="E6" s="79"/>
      <c r="F6" s="79"/>
      <c r="G6" s="11"/>
      <c r="H6" s="75" t="s">
        <v>53</v>
      </c>
      <c r="I6" s="75"/>
      <c r="J6" s="75"/>
      <c r="K6" s="75"/>
      <c r="L6" s="75"/>
      <c r="M6" s="75"/>
      <c r="N6" s="75"/>
      <c r="O6" s="10"/>
      <c r="P6" s="10"/>
      <c r="Q6" s="10"/>
      <c r="R6" s="10"/>
    </row>
    <row r="7" spans="1:18" x14ac:dyDescent="0.3">
      <c r="A7" s="10"/>
      <c r="B7" s="79" t="s">
        <v>2</v>
      </c>
      <c r="C7" s="79"/>
      <c r="D7" s="79"/>
      <c r="E7" s="79"/>
      <c r="F7" s="79"/>
      <c r="G7" s="11"/>
      <c r="H7" s="75" t="s">
        <v>54</v>
      </c>
      <c r="I7" s="75"/>
      <c r="J7" s="75"/>
      <c r="K7" s="75"/>
      <c r="L7" s="75"/>
      <c r="M7" s="75"/>
      <c r="N7" s="75"/>
      <c r="O7" s="10"/>
      <c r="P7" s="10"/>
      <c r="Q7" s="29"/>
      <c r="R7" s="10"/>
    </row>
    <row r="8" spans="1:18" ht="18" thickBot="1" x14ac:dyDescent="0.35">
      <c r="A8" s="10"/>
      <c r="B8" s="77" t="s">
        <v>21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0"/>
      <c r="P8" s="10"/>
      <c r="Q8" s="10"/>
      <c r="R8" s="10"/>
    </row>
    <row r="9" spans="1:18" ht="23.25" customHeight="1" thickBot="1" x14ac:dyDescent="0.35">
      <c r="A9" s="10"/>
      <c r="B9" s="55" t="s">
        <v>22</v>
      </c>
      <c r="C9" s="55"/>
      <c r="D9" s="55"/>
      <c r="E9" s="23"/>
      <c r="F9" s="14">
        <v>50000</v>
      </c>
      <c r="G9" s="24"/>
      <c r="H9" s="83" t="s">
        <v>44</v>
      </c>
      <c r="I9" s="84"/>
      <c r="J9" s="8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2E-3</v>
      </c>
      <c r="K9" s="86"/>
      <c r="L9" s="82"/>
      <c r="M9" s="82"/>
      <c r="N9" s="82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6"/>
      <c r="M10" s="76"/>
      <c r="N10" s="76"/>
      <c r="O10" s="10"/>
      <c r="P10" s="10"/>
      <c r="Q10" s="10"/>
      <c r="R10" s="10"/>
    </row>
    <row r="11" spans="1:18" ht="15.75" customHeight="1" x14ac:dyDescent="0.3">
      <c r="A11" s="10"/>
      <c r="B11" s="55" t="s">
        <v>18</v>
      </c>
      <c r="C11" s="55"/>
      <c r="D11" s="55"/>
      <c r="E11" s="13"/>
      <c r="F11" s="14" t="s">
        <v>49</v>
      </c>
      <c r="G11" s="15"/>
      <c r="H11" s="58" t="s">
        <v>42</v>
      </c>
      <c r="I11" s="59"/>
      <c r="J11" s="60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99.452054794520549</v>
      </c>
      <c r="K11" s="61"/>
      <c r="L11" s="76"/>
      <c r="M11" s="76"/>
      <c r="N11" s="76"/>
      <c r="O11" s="10"/>
      <c r="P11" s="10"/>
      <c r="Q11" s="10"/>
      <c r="R11" s="10"/>
    </row>
    <row r="12" spans="1:18" ht="5.25" customHeight="1" thickBot="1" x14ac:dyDescent="0.35">
      <c r="A12" s="10"/>
      <c r="B12" s="56"/>
      <c r="C12" s="56"/>
      <c r="D12" s="56"/>
      <c r="E12" s="17"/>
      <c r="F12" s="18"/>
      <c r="G12" s="15"/>
      <c r="H12" s="58"/>
      <c r="I12" s="59"/>
      <c r="J12" s="62"/>
      <c r="K12" s="63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5" t="s">
        <v>41</v>
      </c>
      <c r="C13" s="55"/>
      <c r="D13" s="55"/>
      <c r="E13" s="13"/>
      <c r="F13" s="14" t="s">
        <v>48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6"/>
      <c r="C14" s="56"/>
      <c r="D14" s="56"/>
      <c r="E14" s="17"/>
      <c r="F14" s="18"/>
      <c r="G14" s="15"/>
      <c r="H14" s="64" t="s">
        <v>43</v>
      </c>
      <c r="I14" s="65"/>
      <c r="J14" s="66">
        <f>J11-(J11*19.5%)</f>
        <v>80.058904109589037</v>
      </c>
      <c r="K14" s="67"/>
      <c r="L14" s="72"/>
      <c r="M14" s="73"/>
      <c r="N14" s="73"/>
      <c r="O14" s="10"/>
      <c r="P14" s="10"/>
      <c r="Q14" s="10"/>
      <c r="R14" s="10"/>
    </row>
    <row r="15" spans="1:18" ht="14.25" customHeight="1" x14ac:dyDescent="0.3">
      <c r="A15" s="10"/>
      <c r="B15" s="55" t="s">
        <v>15</v>
      </c>
      <c r="C15" s="55"/>
      <c r="D15" s="55"/>
      <c r="E15" s="13"/>
      <c r="F15" s="14" t="s">
        <v>26</v>
      </c>
      <c r="G15" s="15"/>
      <c r="H15" s="64"/>
      <c r="I15" s="65"/>
      <c r="J15" s="68"/>
      <c r="K15" s="69"/>
      <c r="L15" s="73"/>
      <c r="M15" s="73"/>
      <c r="N15" s="73"/>
      <c r="O15" s="10"/>
      <c r="P15" s="10"/>
      <c r="Q15" s="10"/>
      <c r="R15" s="10"/>
    </row>
    <row r="16" spans="1:18" ht="5.25" customHeight="1" thickBot="1" x14ac:dyDescent="0.35">
      <c r="A16" s="10"/>
      <c r="B16" s="56"/>
      <c r="C16" s="56"/>
      <c r="D16" s="56"/>
      <c r="E16" s="17"/>
      <c r="F16" s="18"/>
      <c r="G16" s="15"/>
      <c r="H16" s="64"/>
      <c r="I16" s="65"/>
      <c r="J16" s="70"/>
      <c r="K16" s="71"/>
      <c r="L16" s="73"/>
      <c r="M16" s="73"/>
      <c r="N16" s="73"/>
      <c r="O16" s="10"/>
      <c r="P16" s="10"/>
      <c r="Q16" s="10"/>
      <c r="R16" s="10"/>
    </row>
    <row r="17" spans="1:18" ht="15.6" thickBot="1" x14ac:dyDescent="0.35">
      <c r="A17" s="10"/>
      <c r="B17" s="54" t="s">
        <v>0</v>
      </c>
      <c r="C17" s="54"/>
      <c r="D17" s="54"/>
      <c r="E17" s="13"/>
      <c r="F17" s="14" t="s">
        <v>40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6"/>
      <c r="C18" s="56"/>
      <c r="D18" s="56"/>
      <c r="E18" s="17"/>
      <c r="F18" s="18"/>
      <c r="G18" s="15"/>
      <c r="H18" s="64" t="s">
        <v>45</v>
      </c>
      <c r="I18" s="65"/>
      <c r="J18" s="66">
        <f>J11-J14</f>
        <v>19.393150684931513</v>
      </c>
      <c r="K18" s="67"/>
      <c r="L18" s="74"/>
      <c r="M18" s="74"/>
      <c r="N18" s="74"/>
      <c r="O18" s="10"/>
      <c r="P18" s="10"/>
      <c r="Q18" s="10"/>
      <c r="R18" s="10"/>
    </row>
    <row r="19" spans="1:18" x14ac:dyDescent="0.3">
      <c r="A19" s="10"/>
      <c r="B19" s="54" t="s">
        <v>19</v>
      </c>
      <c r="C19" s="54"/>
      <c r="D19" s="54"/>
      <c r="E19" s="13"/>
      <c r="F19" s="14">
        <v>12</v>
      </c>
      <c r="G19" s="15"/>
      <c r="H19" s="64"/>
      <c r="I19" s="65"/>
      <c r="J19" s="68"/>
      <c r="K19" s="69"/>
      <c r="L19" s="74"/>
      <c r="M19" s="74"/>
      <c r="N19" s="74"/>
      <c r="O19" s="10"/>
      <c r="P19" s="10"/>
      <c r="Q19" s="10"/>
      <c r="R19" s="10"/>
    </row>
    <row r="20" spans="1:18" ht="5.25" customHeight="1" thickBot="1" x14ac:dyDescent="0.35">
      <c r="A20" s="10"/>
      <c r="B20" s="56"/>
      <c r="C20" s="56"/>
      <c r="D20" s="56"/>
      <c r="E20" s="17"/>
      <c r="F20" s="18"/>
      <c r="G20" s="15"/>
      <c r="H20" s="64"/>
      <c r="I20" s="65"/>
      <c r="J20" s="70"/>
      <c r="K20" s="71"/>
      <c r="L20" s="74"/>
      <c r="M20" s="74"/>
      <c r="N20" s="74"/>
      <c r="O20" s="10"/>
      <c r="P20" s="10"/>
      <c r="Q20" s="10"/>
      <c r="R20" s="10"/>
    </row>
    <row r="21" spans="1:18" ht="16.2" thickBot="1" x14ac:dyDescent="0.35">
      <c r="A21" s="10"/>
      <c r="B21" s="54" t="s">
        <v>14</v>
      </c>
      <c r="C21" s="54"/>
      <c r="D21" s="54"/>
      <c r="E21" s="13"/>
      <c r="F21" s="21">
        <v>44785</v>
      </c>
      <c r="G21" s="15"/>
      <c r="H21" s="46"/>
      <c r="I21" s="46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47" t="s">
        <v>46</v>
      </c>
      <c r="I22" s="47"/>
      <c r="J22" s="48">
        <f>((J14/F9)/VLOOKUP(F19,Лист1!T6:W24,4,0)*Лист1!W18)</f>
        <v>1.6011780821917809E-3</v>
      </c>
      <c r="K22" s="49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0" t="s">
        <v>55</v>
      </c>
      <c r="I24" s="50"/>
      <c r="J24" s="51">
        <f>F9*5%</f>
        <v>2500</v>
      </c>
      <c r="K24" s="52"/>
      <c r="L24" s="16"/>
      <c r="M24" s="16"/>
      <c r="N24" s="16"/>
      <c r="O24" s="10"/>
      <c r="P24" s="10"/>
      <c r="Q24" s="10"/>
      <c r="R24" s="10"/>
    </row>
    <row r="25" spans="1:18" ht="15" customHeight="1" thickBot="1" x14ac:dyDescent="0.35">
      <c r="A25" s="10"/>
      <c r="B25" s="53" t="s">
        <v>56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0"/>
      <c r="P25" s="10"/>
      <c r="Q25" s="10"/>
      <c r="R25" s="10"/>
    </row>
    <row r="26" spans="1:18" ht="55.5" customHeight="1" thickBot="1" x14ac:dyDescent="0.35">
      <c r="A26" s="10"/>
      <c r="B26" s="43" t="s">
        <v>47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10"/>
      <c r="P26" s="10"/>
      <c r="Q26" s="10"/>
      <c r="R26" s="10"/>
    </row>
    <row r="27" spans="1:18" x14ac:dyDescent="0.3">
      <c r="A27" s="10"/>
      <c r="B27" s="78"/>
      <c r="C27" s="78"/>
      <c r="D27" s="7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5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  <mergeCell ref="B25:N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"відділення"</formula1>
    </dataValidation>
    <dataValidation type="whole" allowBlank="1" showInputMessage="1" showErrorMessage="1" sqref="F9">
      <formula1>100</formula1>
      <formula2>99999999</formula2>
    </dataValidation>
    <dataValidation type="list" allowBlank="1" showInputMessage="1" showErrorMessage="1" sqref="F19">
      <formula1>"3,6,9,12"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G22" sqref="G22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">
      <c r="A2" s="95"/>
      <c r="B2" s="103"/>
      <c r="C2" s="89" t="s">
        <v>11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101" t="s">
        <v>16</v>
      </c>
      <c r="P2" s="101"/>
      <c r="Q2" s="101"/>
      <c r="R2" s="101"/>
    </row>
    <row r="3" spans="1:32" ht="16.5" customHeight="1" x14ac:dyDescent="0.3">
      <c r="A3" s="95"/>
      <c r="B3" s="103"/>
      <c r="C3" s="92" t="s">
        <v>38</v>
      </c>
      <c r="D3" s="92"/>
      <c r="E3" s="92"/>
      <c r="F3" s="92"/>
      <c r="G3" s="92"/>
      <c r="H3" s="92"/>
      <c r="I3" s="92" t="s">
        <v>39</v>
      </c>
      <c r="J3" s="92"/>
      <c r="K3" s="92"/>
      <c r="L3" s="92"/>
      <c r="M3" s="92"/>
      <c r="N3" s="92"/>
      <c r="O3" s="92" t="s">
        <v>9</v>
      </c>
      <c r="P3" s="92"/>
      <c r="Q3" s="92" t="s">
        <v>10</v>
      </c>
      <c r="R3" s="92"/>
    </row>
    <row r="4" spans="1:32" ht="18" customHeight="1" x14ac:dyDescent="0.3">
      <c r="A4" s="95"/>
      <c r="B4" s="103"/>
      <c r="C4" s="100" t="s">
        <v>23</v>
      </c>
      <c r="D4" s="100"/>
      <c r="E4" s="93" t="s">
        <v>24</v>
      </c>
      <c r="F4" s="94"/>
      <c r="G4" s="93" t="s">
        <v>25</v>
      </c>
      <c r="H4" s="94"/>
      <c r="I4" s="100" t="s">
        <v>23</v>
      </c>
      <c r="J4" s="100"/>
      <c r="K4" s="93" t="s">
        <v>24</v>
      </c>
      <c r="L4" s="94"/>
      <c r="M4" s="93" t="s">
        <v>25</v>
      </c>
      <c r="N4" s="94"/>
      <c r="O4" s="93" t="s">
        <v>23</v>
      </c>
      <c r="P4" s="105"/>
      <c r="Q4" s="105"/>
      <c r="R4" s="94"/>
    </row>
    <row r="5" spans="1:32" ht="37.5" customHeight="1" x14ac:dyDescent="0.3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44785</v>
      </c>
      <c r="X5" s="42"/>
    </row>
    <row r="6" spans="1:32" x14ac:dyDescent="0.3">
      <c r="A6" s="2" t="s">
        <v>34</v>
      </c>
      <c r="B6" s="2">
        <v>1</v>
      </c>
      <c r="C6" s="3">
        <v>7.4999999999999997E-2</v>
      </c>
      <c r="D6" s="5">
        <f>Калькулятор!F9*Лист1!C6/365*(V6-2)</f>
        <v>297.94520547945206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44816</v>
      </c>
      <c r="V6">
        <f>U6-U5</f>
        <v>31</v>
      </c>
      <c r="W6">
        <f>V6-V5</f>
        <v>31</v>
      </c>
      <c r="AA6" s="88" t="s">
        <v>32</v>
      </c>
      <c r="AB6" s="88"/>
      <c r="AC6" s="87" t="s">
        <v>33</v>
      </c>
      <c r="AD6" s="87"/>
      <c r="AE6" s="87" t="s">
        <v>29</v>
      </c>
      <c r="AF6" s="87"/>
    </row>
    <row r="7" spans="1:32" x14ac:dyDescent="0.3">
      <c r="A7" s="2" t="s">
        <v>35</v>
      </c>
      <c r="B7" s="2">
        <v>3</v>
      </c>
      <c r="C7" s="3">
        <v>0.105</v>
      </c>
      <c r="D7" s="5">
        <f>Калькулятор!$F$9*Лист1!C7/365*(W8-2)</f>
        <v>1294.5205479452054</v>
      </c>
      <c r="E7" s="3">
        <v>1E-3</v>
      </c>
      <c r="F7" s="5">
        <f>Калькулятор!$F$9*Лист1!E7/365*(W8-2)</f>
        <v>12.328767123287671</v>
      </c>
      <c r="G7" s="3">
        <v>1E-3</v>
      </c>
      <c r="H7" s="5">
        <f>Калькулятор!$F$9*Лист1!G7/365*(W8-2)</f>
        <v>12.328767123287671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44846</v>
      </c>
      <c r="V7">
        <f t="shared" ref="V7:V29" si="1">U7-U6</f>
        <v>30</v>
      </c>
      <c r="AA7" t="s">
        <v>30</v>
      </c>
      <c r="AB7" t="s">
        <v>31</v>
      </c>
      <c r="AC7" t="s">
        <v>30</v>
      </c>
      <c r="AD7" t="s">
        <v>31</v>
      </c>
      <c r="AE7" t="s">
        <v>30</v>
      </c>
      <c r="AF7" t="s">
        <v>31</v>
      </c>
    </row>
    <row r="8" spans="1:32" x14ac:dyDescent="0.3">
      <c r="A8" s="2" t="s">
        <v>36</v>
      </c>
      <c r="B8" s="2">
        <v>6</v>
      </c>
      <c r="C8" s="3">
        <f>IF(Калькулятор!$F$9&gt;=100000,AC8,AA8)</f>
        <v>0.09</v>
      </c>
      <c r="D8" s="5">
        <f>(Калькулятор!$F$9*Лист1!C8/365*(W11-2))</f>
        <v>2243.8356164383563</v>
      </c>
      <c r="E8" s="3">
        <v>1.5E-3</v>
      </c>
      <c r="F8" s="5">
        <f>Калькулятор!$F$9*Лист1!E8/365*(W11-2)</f>
        <v>37.397260273972599</v>
      </c>
      <c r="G8" s="3">
        <v>1.5E-3</v>
      </c>
      <c r="H8" s="5">
        <f>Калькулятор!$F$9*Лист1!G8/365*(W11-2)</f>
        <v>37.397260273972599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44877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37</v>
      </c>
      <c r="B9" s="2">
        <v>9</v>
      </c>
      <c r="C9" s="3">
        <f>IF(Калькулятор!$F$9&gt;=100000,AC9,AA9)</f>
        <v>8.5000000000000006E-2</v>
      </c>
      <c r="D9" s="5">
        <f>Калькулятор!$F$9*Лист1!C9/365*(W14-2)</f>
        <v>3155.4794520547944</v>
      </c>
      <c r="E9" s="3">
        <v>1.5E-3</v>
      </c>
      <c r="F9" s="5">
        <f>Калькулятор!$F$9*Лист1!E9/365*(W14-2)</f>
        <v>55.68493150684931</v>
      </c>
      <c r="G9" s="3">
        <v>1.5E-3</v>
      </c>
      <c r="H9" s="5">
        <f>Калькулятор!$F$9*Лист1!G9/365*(W14-2)</f>
        <v>55.68493150684931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44907</v>
      </c>
      <c r="V9">
        <f t="shared" si="1"/>
        <v>30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8.7499999999999994E-2</v>
      </c>
      <c r="D10" s="5">
        <f>Калькулятор!$F$9*Лист1!C10/365*(W18-2)</f>
        <v>4351.0273972602745</v>
      </c>
      <c r="E10" s="3">
        <v>2E-3</v>
      </c>
      <c r="F10" s="5">
        <f>Калькулятор!$F$9*Лист1!E10/365*(W18-2)</f>
        <v>99.452054794520549</v>
      </c>
      <c r="G10" s="3">
        <v>2E-3</v>
      </c>
      <c r="H10" s="5">
        <f>Калькулятор!$F$9*Лист1!G10/365*(W18-2)</f>
        <v>99.452054794520549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44938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5619.8630136986294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27</v>
      </c>
      <c r="P11" s="5" t="s">
        <v>27</v>
      </c>
      <c r="Q11" s="3" t="s">
        <v>27</v>
      </c>
      <c r="R11" s="9" t="s">
        <v>27</v>
      </c>
      <c r="T11">
        <v>6</v>
      </c>
      <c r="U11" s="1">
        <f t="shared" si="0"/>
        <v>44969</v>
      </c>
      <c r="V11">
        <f t="shared" si="1"/>
        <v>31</v>
      </c>
      <c r="W11">
        <f>SUM(V6:V11)</f>
        <v>184</v>
      </c>
      <c r="AC11" s="87" t="s">
        <v>28</v>
      </c>
      <c r="AD11" s="87"/>
    </row>
    <row r="12" spans="1:32" ht="15" customHeigh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44997</v>
      </c>
      <c r="V12">
        <f>U12-U11</f>
        <v>28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45028</v>
      </c>
      <c r="V13">
        <f t="shared" si="1"/>
        <v>31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5"/>
      <c r="B14" s="103"/>
      <c r="C14" s="89" t="s">
        <v>11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101" t="s">
        <v>16</v>
      </c>
      <c r="P14" s="101"/>
      <c r="Q14" s="101"/>
      <c r="R14" s="101"/>
      <c r="T14">
        <v>9</v>
      </c>
      <c r="U14" s="1">
        <f t="shared" si="0"/>
        <v>45058</v>
      </c>
      <c r="V14">
        <f t="shared" si="1"/>
        <v>30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">
      <c r="A15" s="95"/>
      <c r="B15" s="103"/>
      <c r="C15" s="92" t="s">
        <v>38</v>
      </c>
      <c r="D15" s="92"/>
      <c r="E15" s="92"/>
      <c r="F15" s="92"/>
      <c r="G15" s="92"/>
      <c r="H15" s="92"/>
      <c r="I15" s="92" t="s">
        <v>39</v>
      </c>
      <c r="J15" s="92"/>
      <c r="K15" s="92"/>
      <c r="L15" s="92"/>
      <c r="M15" s="92"/>
      <c r="N15" s="92"/>
      <c r="O15" s="92" t="s">
        <v>9</v>
      </c>
      <c r="P15" s="92"/>
      <c r="Q15" s="92" t="s">
        <v>10</v>
      </c>
      <c r="R15" s="92"/>
      <c r="T15">
        <v>10</v>
      </c>
      <c r="U15" s="1">
        <f t="shared" ref="U15:U29" si="4">EDATE($U$5,T15)</f>
        <v>45089</v>
      </c>
      <c r="AC15" s="31"/>
      <c r="AD15" s="31"/>
      <c r="AE15" s="31"/>
      <c r="AF15" s="31"/>
    </row>
    <row r="16" spans="1:32" x14ac:dyDescent="0.3">
      <c r="A16" s="95"/>
      <c r="B16" s="103"/>
      <c r="C16" s="100" t="s">
        <v>23</v>
      </c>
      <c r="D16" s="100"/>
      <c r="E16" s="93" t="s">
        <v>24</v>
      </c>
      <c r="F16" s="94"/>
      <c r="G16" s="93" t="s">
        <v>25</v>
      </c>
      <c r="H16" s="94"/>
      <c r="I16" s="100" t="s">
        <v>23</v>
      </c>
      <c r="J16" s="100"/>
      <c r="K16" s="93" t="s">
        <v>24</v>
      </c>
      <c r="L16" s="94"/>
      <c r="M16" s="93" t="s">
        <v>25</v>
      </c>
      <c r="N16" s="94"/>
      <c r="O16" s="93" t="s">
        <v>23</v>
      </c>
      <c r="P16" s="105"/>
      <c r="Q16" s="105"/>
      <c r="R16" s="94"/>
      <c r="T16">
        <v>11</v>
      </c>
      <c r="U16" s="1">
        <f t="shared" si="4"/>
        <v>45119</v>
      </c>
      <c r="V16">
        <f>U16-U14</f>
        <v>61</v>
      </c>
    </row>
    <row r="17" spans="1:23" ht="28.8" x14ac:dyDescent="0.3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45150</v>
      </c>
      <c r="V17">
        <f t="shared" si="1"/>
        <v>31</v>
      </c>
      <c r="W17">
        <f>SUM(V6:V17)</f>
        <v>365</v>
      </c>
    </row>
    <row r="18" spans="1:23" x14ac:dyDescent="0.3">
      <c r="A18" s="2" t="s">
        <v>34</v>
      </c>
      <c r="B18" s="2">
        <v>1</v>
      </c>
      <c r="C18" s="3">
        <f>C6</f>
        <v>7.4999999999999997E-2</v>
      </c>
      <c r="D18" s="5">
        <f>Калькулятор!F9*Лист1!C18/365*(V6-2)</f>
        <v>297.94520547945206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45181</v>
      </c>
      <c r="V18">
        <f t="shared" si="1"/>
        <v>31</v>
      </c>
      <c r="W18">
        <f>SUM(V6:V17)</f>
        <v>365</v>
      </c>
    </row>
    <row r="19" spans="1:23" x14ac:dyDescent="0.3">
      <c r="A19" s="2" t="s">
        <v>35</v>
      </c>
      <c r="B19" s="2">
        <v>3</v>
      </c>
      <c r="C19" s="3">
        <f>C7</f>
        <v>0.105</v>
      </c>
      <c r="D19" s="5">
        <f>Калькулятор!$F$9*Лист1!C19/365*(W8-2)</f>
        <v>1294.5205479452054</v>
      </c>
      <c r="E19" s="3">
        <f>E7</f>
        <v>1E-3</v>
      </c>
      <c r="F19" s="5">
        <f>Калькулятор!$F$9*Лист1!E19/365*(W8-2)</f>
        <v>12.328767123287671</v>
      </c>
      <c r="G19" s="3">
        <f>G7</f>
        <v>1E-3</v>
      </c>
      <c r="H19" s="5">
        <f>Калькулятор!$F$9*Лист1!G19/365*(W8-2)</f>
        <v>12.328767123287671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45211</v>
      </c>
      <c r="V19">
        <f t="shared" si="1"/>
        <v>30</v>
      </c>
    </row>
    <row r="20" spans="1:23" x14ac:dyDescent="0.3">
      <c r="A20" s="2" t="s">
        <v>36</v>
      </c>
      <c r="B20" s="2">
        <v>6</v>
      </c>
      <c r="C20" s="3">
        <f>AA8</f>
        <v>0.09</v>
      </c>
      <c r="D20" s="5">
        <f>Калькулятор!$F$9*Лист1!C20/365*(W11-2)</f>
        <v>2243.8356164383563</v>
      </c>
      <c r="E20" s="3">
        <f>E8</f>
        <v>1.5E-3</v>
      </c>
      <c r="F20" s="5">
        <f>Калькулятор!$F$9*Лист1!E20/365*(W11-2)</f>
        <v>37.397260273972599</v>
      </c>
      <c r="G20" s="3">
        <f>G8</f>
        <v>1.5E-3</v>
      </c>
      <c r="H20" s="5">
        <f>Калькулятор!$F$9*Лист1!G20/365*(W11-2)</f>
        <v>37.397260273972599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45242</v>
      </c>
      <c r="V20">
        <f t="shared" si="1"/>
        <v>31</v>
      </c>
    </row>
    <row r="21" spans="1:23" x14ac:dyDescent="0.3">
      <c r="A21" s="2" t="s">
        <v>37</v>
      </c>
      <c r="B21" s="2">
        <v>9</v>
      </c>
      <c r="C21" s="3">
        <f>AA9</f>
        <v>8.5000000000000006E-2</v>
      </c>
      <c r="D21" s="5">
        <f>Калькулятор!$F$9*Лист1!C21/365*(W14-2)</f>
        <v>3155.4794520547944</v>
      </c>
      <c r="E21" s="3">
        <f>E9</f>
        <v>1.5E-3</v>
      </c>
      <c r="F21" s="5">
        <f>Калькулятор!$F$9*Лист1!E21/365*(W14-2)</f>
        <v>55.68493150684931</v>
      </c>
      <c r="G21" s="3">
        <f>G9</f>
        <v>1.5E-3</v>
      </c>
      <c r="H21" s="5">
        <f>Калькулятор!$F$9*Лист1!G21/365*(W14-2)</f>
        <v>55.68493150684931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45272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4351.0273972602745</v>
      </c>
      <c r="E22" s="3">
        <f>E10</f>
        <v>2E-3</v>
      </c>
      <c r="F22" s="5">
        <f>Калькулятор!$F$9*Лист1!E22/365*(W18-2)</f>
        <v>99.452054794520549</v>
      </c>
      <c r="G22" s="3">
        <f>G10</f>
        <v>2E-3</v>
      </c>
      <c r="H22" s="5">
        <f>Калькулятор!$F$9*Лист1!G22/365*(W18-2)</f>
        <v>99.452054794520549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45303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5619.8630136986294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27</v>
      </c>
      <c r="P23" s="5" t="s">
        <v>27</v>
      </c>
      <c r="Q23" s="3" t="s">
        <v>27</v>
      </c>
      <c r="R23" s="9" t="s">
        <v>27</v>
      </c>
      <c r="T23">
        <v>18</v>
      </c>
      <c r="U23" s="1">
        <f t="shared" si="4"/>
        <v>45334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4"/>
        <v>45363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4"/>
        <v>45394</v>
      </c>
      <c r="V25">
        <f t="shared" si="1"/>
        <v>31</v>
      </c>
    </row>
    <row r="26" spans="1:23" x14ac:dyDescent="0.3">
      <c r="T26">
        <v>21</v>
      </c>
      <c r="U26" s="1">
        <f t="shared" si="4"/>
        <v>45424</v>
      </c>
      <c r="V26">
        <f t="shared" si="1"/>
        <v>30</v>
      </c>
    </row>
    <row r="27" spans="1:23" x14ac:dyDescent="0.3">
      <c r="T27">
        <v>22</v>
      </c>
      <c r="U27" s="1">
        <f t="shared" si="4"/>
        <v>45455</v>
      </c>
      <c r="V27">
        <f t="shared" si="1"/>
        <v>31</v>
      </c>
    </row>
    <row r="28" spans="1:23" x14ac:dyDescent="0.3">
      <c r="T28">
        <v>23</v>
      </c>
      <c r="U28" s="1">
        <f t="shared" si="4"/>
        <v>45485</v>
      </c>
      <c r="V28">
        <f t="shared" si="1"/>
        <v>30</v>
      </c>
    </row>
    <row r="29" spans="1:23" x14ac:dyDescent="0.3">
      <c r="T29">
        <v>24</v>
      </c>
      <c r="U29" s="1">
        <f t="shared" si="4"/>
        <v>45516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2022-10-12T09:56:45Z</dcterms:modified>
</cp:coreProperties>
</file>