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709D7847-626E-4B1D-97F7-99612692F24B}" xr6:coauthVersionLast="47" xr6:coauthVersionMax="47" xr10:uidLastSave="{00000000-0000-0000-0000-000000000000}"/>
  <workbookProtection workbookAlgorithmName="SHA-512" workbookHashValue="dpzc4iBSpEskjD0tcbl59lKCjFNv9RTqxqfkjToXfeCPcSlY3cb7N695A2RQtueUiyYbJzuwR5MlUlXkYrqxMg==" workbookSaltValue="mbr9skutSJqZxy0n9HHI3Q==" workbookSpinCount="100000" lockStructure="1"/>
  <bookViews>
    <workbookView xWindow="-120" yWindow="-120" windowWidth="29040" windowHeight="15990" tabRatio="863" xr2:uid="{00000000-000D-0000-FFFF-FFFF00000000}"/>
  </bookViews>
  <sheets>
    <sheet name="Satellite_Ref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Satellite_Ref!$A$1:$I$103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B38" i="164"/>
  <c r="B37" i="164"/>
  <c r="E38" i="164"/>
  <c r="G4" i="165"/>
  <c r="H4" i="165"/>
  <c r="L4" i="165" s="1"/>
  <c r="M4" i="165"/>
  <c r="H5" i="165" l="1"/>
  <c r="E2" i="164"/>
  <c r="G2" i="164"/>
  <c r="G3" i="164"/>
  <c r="F2" i="164" l="1"/>
  <c r="H3" i="164"/>
  <c r="G39" i="164"/>
  <c r="L8" i="164" l="1"/>
  <c r="M5" i="165"/>
  <c r="L5" i="165"/>
  <c r="G5" i="165"/>
  <c r="B28" i="164" l="1"/>
  <c r="B26" i="164"/>
  <c r="B24" i="164"/>
  <c r="B11" i="164"/>
  <c r="F17" i="164" l="1"/>
  <c r="L7" i="164"/>
  <c r="F21" i="164" l="1"/>
  <c r="F13" i="164"/>
  <c r="F15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D38" i="164"/>
  <c r="G38" i="164"/>
  <c r="F20" i="161"/>
  <c r="F76" i="164" l="1"/>
  <c r="F80" i="164"/>
  <c r="F84" i="164"/>
  <c r="F88" i="164"/>
  <c r="F92" i="164"/>
  <c r="F96" i="164"/>
  <c r="F77" i="164"/>
  <c r="F81" i="164"/>
  <c r="F85" i="164"/>
  <c r="F89" i="164"/>
  <c r="F93" i="164"/>
  <c r="F97" i="164"/>
  <c r="F78" i="164"/>
  <c r="F82" i="164"/>
  <c r="F86" i="164"/>
  <c r="F90" i="164"/>
  <c r="F94" i="164"/>
  <c r="F98" i="164"/>
  <c r="F79" i="164"/>
  <c r="F83" i="164"/>
  <c r="F87" i="164"/>
  <c r="F91" i="164"/>
  <c r="F95" i="164"/>
  <c r="F99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F64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F69" i="164" l="1"/>
  <c r="F67" i="164"/>
  <c r="F70" i="164"/>
  <c r="F73" i="164"/>
  <c r="F66" i="164"/>
  <c r="F72" i="164"/>
  <c r="F75" i="164"/>
  <c r="F65" i="164"/>
  <c r="F68" i="164"/>
  <c r="E64" i="164"/>
  <c r="E75" i="164"/>
  <c r="F71" i="164"/>
  <c r="F74" i="164"/>
  <c r="F41" i="164"/>
  <c r="F45" i="164"/>
  <c r="F49" i="164"/>
  <c r="F53" i="164"/>
  <c r="F57" i="164"/>
  <c r="F61" i="164"/>
  <c r="F48" i="164"/>
  <c r="F42" i="164"/>
  <c r="F46" i="164"/>
  <c r="F50" i="164"/>
  <c r="F54" i="164"/>
  <c r="F58" i="164"/>
  <c r="F62" i="164"/>
  <c r="F43" i="164"/>
  <c r="F47" i="164"/>
  <c r="F51" i="164"/>
  <c r="F55" i="164"/>
  <c r="F59" i="164"/>
  <c r="F63" i="164"/>
  <c r="F44" i="164"/>
  <c r="F52" i="164"/>
  <c r="F56" i="164"/>
  <c r="F60" i="164"/>
  <c r="F40" i="164"/>
  <c r="E71" i="164"/>
  <c r="D40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5" i="164" l="1"/>
  <c r="F100" i="164"/>
  <c r="G71" i="164"/>
  <c r="G59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<sst xmlns="http://schemas.openxmlformats.org/spreadsheetml/2006/main" count="170" uniqueCount="162">
  <si>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</si>
  <si>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</si>
  <si>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</si>
  <si>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</si>
  <si>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</si>
  <si>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</si>
  <si>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</si>
  <si>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</si>
  <si>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</si>
  <si>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</si>
  <si>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</si>
  <si>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</si>
  <si>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</si>
  <si>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</si>
  <si>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</si>
  <si>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</si>
  <si>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</si>
  <si>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</si>
  <si>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</si>
  <si>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</si>
  <si>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</si>
  <si>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</si>
  <si>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</si>
  <si>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</si>
  <si>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</si>
  <si>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</si>
  <si>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</si>
  <si>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</si>
  <si>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</si>
  <si>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</si>
  <si>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</si>
  <si>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</si>
  <si>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</si>
  <si>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</si>
  <si>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</si>
  <si>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</si>
  <si>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</si>
  <si>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</si>
  <si>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</si>
  <si>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</si>
  <si>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</si>
  <si>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</si>
  <si>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</si>
  <si>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</si>
  <si>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</si>
  <si>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</si>
  <si>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</si>
  <si>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</si>
  <si>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</si>
  <si>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</si>
  <si>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</si>
  <si>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</si>
  <si>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</si>
  <si>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</si>
  <si>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</si>
  <si>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</si>
  <si>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</si>
  <si>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</si>
  <si>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</si>
  <si>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</si>
  <si>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</si>
  <si>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</si>
  <si>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</si>
  <si>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</si>
  <si>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</si>
  <si>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</si>
  <si>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</si>
  <si>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</si>
  <si>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</si>
  <si>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</si>
  <si>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</si>
  <si>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</si>
  <si>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</si>
  <si>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</si>
  <si>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</si>
  <si>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</si>
  <si>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</si>
  <si>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</si>
  <si>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</si>
  <si>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</si>
  <si>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</si>
  <si>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</si>
  <si>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</si>
  <si>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</si>
  <si>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</si>
  <si>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</si>
  <si>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</si>
  <si>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</si>
  <si>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</si>
  <si>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</si>
  <si>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</si>
  <si>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</si>
  <si>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</si>
  <si>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</si>
  <si>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</si>
  <si>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</si>
  <si>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</si>
  <si>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</si>
  <si>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</si>
  <si>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</si>
  <si>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</si>
  <si>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</si>
  <si>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</si>
  <si>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</si>
  <si>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</si>
  <si>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</si>
  <si>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</si>
  <si>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</si>
  <si>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</si>
  <si>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</si>
  <si>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</si>
  <si>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</si>
  <si>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</si>
  <si>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</si>
  <si>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</si>
  <si>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</si>
  <si>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</si>
  <si>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</si>
  <si>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</si>
  <si>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</si>
  <si>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</si>
  <si>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</si>
  <si>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</si>
  <si>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</si>
  <si>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</si>
  <si>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</si>
  <si>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</si>
  <si>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</si>
  <si>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</si>
  <si>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</si>
  <si>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</si>
  <si>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</si>
  <si>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</si>
  <si>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</si>
  <si>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</si>
  <si>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</si>
  <si>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</si>
  <si>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</si>
  <si>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</si>
  <si>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</si>
  <si>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</si>
  <si>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</si>
  <si>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</si>
  <si>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</si>
  <si>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</si>
  <si>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</si>
  <si>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</si>
  <si>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</si>
  <si>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</si>
  <si>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</si>
  <si>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</si>
  <si>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</si>
  <si>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</si>
  <si>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</si>
  <si>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</si>
  <si>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</si>
  <si>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</si>
  <si>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</si>
  <si>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</si>
  <si>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</si>
  <si>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Satellite_Ref_24міс.</t>
  </si>
  <si>
    <t>Satellite_Ref_36міс.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</si>
</sst>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VLOOKUP(Satellite_Ref!H2,Лист2!A:P,16,FALSE)</f>
        <v>1000</v>
      </c>
      <c r="F2" s="132">
        <f>VLOOKUP(H$2,Лист2!$A:$H,8,0)</f>
        <v>199999.9976</v>
      </c>
      <c r="G2" s="177">
        <f ca="1">TODAY()</f>
        <v>45254</v>
      </c>
      <c r="H2" s="219" t="s">
        <v>160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52000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199999.9976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52000</v>
      </c>
      <c r="G7" s="164"/>
      <c r="H7" s="165"/>
      <c r="I7" s="42"/>
      <c r="J7" s="4"/>
      <c r="K7" s="37"/>
      <c r="L7" s="51" t="str">
        <f>Лист2!A4</f>
        <v>Satellite_Ref_24міс.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Satellite_Ref_36міс.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0</v>
      </c>
      <c r="G13" s="175"/>
      <c r="H13" s="173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0.04</v>
      </c>
      <c r="G17" s="138"/>
      <c r="H17" s="139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2.5999999999999999E-2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24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52000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34458.400000000009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84458.400000000009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0.73497470617294303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45254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2166.6666666666665</v>
      </c>
      <c r="E40" s="20">
        <f>IF(AND(B40&gt;F$13,B40&lt;=$F$21),F$7*F$19,0)</f>
        <v>1352</v>
      </c>
      <c r="F40" s="182">
        <f>IF(B40&lt;=$F$21,F$7*F$9/12,0)</f>
        <v>0.43333333333333335</v>
      </c>
      <c r="G40" s="198">
        <f t="shared" ref="G40:G71" si="0">IF(B$40&lt;=F$21,D40+E40+F40,0)</f>
        <v>3519.1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87" si="2">IF(B41&lt;=$F$21,$F$7/$F$21,0)</f>
        <v>2166.6666666666665</v>
      </c>
      <c r="E41" s="20">
        <f t="shared" ref="E41:E99" si="3">IF(AND(B41&gt;F$13,B41&lt;=$F$21),F$7*F$19,0)</f>
        <v>1352</v>
      </c>
      <c r="F41" s="182">
        <f t="shared" ref="F41:F99" si="4">IF(B41&lt;=$F$21,F$7*F$9/12,0)</f>
        <v>0.43333333333333335</v>
      </c>
      <c r="G41" s="198">
        <f t="shared" si="0"/>
        <v>3519.1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2166.6666666666665</v>
      </c>
      <c r="E42" s="20">
        <f t="shared" si="3"/>
        <v>1352</v>
      </c>
      <c r="F42" s="182">
        <f t="shared" si="4"/>
        <v>0.43333333333333335</v>
      </c>
      <c r="G42" s="198">
        <f t="shared" si="0"/>
        <v>3519.1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2166.6666666666665</v>
      </c>
      <c r="E43" s="20">
        <f t="shared" si="3"/>
        <v>1352</v>
      </c>
      <c r="F43" s="182">
        <f t="shared" si="4"/>
        <v>0.43333333333333335</v>
      </c>
      <c r="G43" s="198">
        <f t="shared" si="0"/>
        <v>3519.1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2166.6666666666665</v>
      </c>
      <c r="E44" s="20">
        <f t="shared" si="3"/>
        <v>1352</v>
      </c>
      <c r="F44" s="182">
        <f t="shared" si="4"/>
        <v>0.43333333333333335</v>
      </c>
      <c r="G44" s="198">
        <f t="shared" si="0"/>
        <v>3519.1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2166.6666666666665</v>
      </c>
      <c r="E45" s="20">
        <f t="shared" si="3"/>
        <v>1352</v>
      </c>
      <c r="F45" s="182">
        <f t="shared" si="4"/>
        <v>0.43333333333333335</v>
      </c>
      <c r="G45" s="198">
        <f t="shared" si="0"/>
        <v>3519.1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2166.6666666666665</v>
      </c>
      <c r="E46" s="20">
        <f t="shared" si="3"/>
        <v>1352</v>
      </c>
      <c r="F46" s="182">
        <f t="shared" si="4"/>
        <v>0.43333333333333335</v>
      </c>
      <c r="G46" s="198">
        <f t="shared" si="0"/>
        <v>3519.1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2166.6666666666665</v>
      </c>
      <c r="E47" s="20">
        <f t="shared" si="3"/>
        <v>1352</v>
      </c>
      <c r="F47" s="182">
        <f t="shared" si="4"/>
        <v>0.43333333333333335</v>
      </c>
      <c r="G47" s="198">
        <f t="shared" si="0"/>
        <v>3519.1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2166.6666666666665</v>
      </c>
      <c r="E48" s="20">
        <f t="shared" si="3"/>
        <v>1352</v>
      </c>
      <c r="F48" s="182">
        <f t="shared" si="4"/>
        <v>0.43333333333333335</v>
      </c>
      <c r="G48" s="198">
        <f t="shared" si="0"/>
        <v>3519.1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2166.6666666666665</v>
      </c>
      <c r="E49" s="20">
        <f t="shared" si="3"/>
        <v>1352</v>
      </c>
      <c r="F49" s="182">
        <f t="shared" si="4"/>
        <v>0.43333333333333335</v>
      </c>
      <c r="G49" s="198">
        <f t="shared" si="0"/>
        <v>3519.1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2166.6666666666665</v>
      </c>
      <c r="E50" s="20">
        <f t="shared" si="3"/>
        <v>1352</v>
      </c>
      <c r="F50" s="182">
        <f t="shared" si="4"/>
        <v>0.43333333333333335</v>
      </c>
      <c r="G50" s="198">
        <f t="shared" si="0"/>
        <v>3519.1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2166.6666666666665</v>
      </c>
      <c r="E51" s="20">
        <f t="shared" si="3"/>
        <v>1352</v>
      </c>
      <c r="F51" s="182">
        <f t="shared" si="4"/>
        <v>0.43333333333333335</v>
      </c>
      <c r="G51" s="198">
        <f t="shared" si="0"/>
        <v>3519.1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2166.6666666666665</v>
      </c>
      <c r="E52" s="20">
        <f t="shared" si="3"/>
        <v>1352</v>
      </c>
      <c r="F52" s="182">
        <f t="shared" si="4"/>
        <v>0.43333333333333335</v>
      </c>
      <c r="G52" s="198">
        <f t="shared" si="0"/>
        <v>3519.1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2166.6666666666665</v>
      </c>
      <c r="E53" s="20">
        <f t="shared" si="3"/>
        <v>1352</v>
      </c>
      <c r="F53" s="182">
        <f t="shared" si="4"/>
        <v>0.43333333333333335</v>
      </c>
      <c r="G53" s="198">
        <f t="shared" si="0"/>
        <v>3519.1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2166.6666666666665</v>
      </c>
      <c r="E54" s="20">
        <f t="shared" si="3"/>
        <v>1352</v>
      </c>
      <c r="F54" s="182">
        <f t="shared" si="4"/>
        <v>0.43333333333333335</v>
      </c>
      <c r="G54" s="198">
        <f t="shared" si="0"/>
        <v>3519.1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2166.6666666666665</v>
      </c>
      <c r="E55" s="20">
        <f t="shared" si="3"/>
        <v>1352</v>
      </c>
      <c r="F55" s="182">
        <f t="shared" si="4"/>
        <v>0.43333333333333335</v>
      </c>
      <c r="G55" s="198">
        <f t="shared" si="0"/>
        <v>3519.1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2166.6666666666665</v>
      </c>
      <c r="E56" s="20">
        <f t="shared" si="3"/>
        <v>1352</v>
      </c>
      <c r="F56" s="182">
        <f t="shared" si="4"/>
        <v>0.43333333333333335</v>
      </c>
      <c r="G56" s="198">
        <f t="shared" si="0"/>
        <v>3519.1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2166.6666666666665</v>
      </c>
      <c r="E57" s="20">
        <f t="shared" si="3"/>
        <v>1352</v>
      </c>
      <c r="F57" s="182">
        <f t="shared" si="4"/>
        <v>0.43333333333333335</v>
      </c>
      <c r="G57" s="198">
        <f t="shared" si="0"/>
        <v>3519.1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2166.6666666666665</v>
      </c>
      <c r="E58" s="20">
        <f t="shared" si="3"/>
        <v>1352</v>
      </c>
      <c r="F58" s="182">
        <f t="shared" si="4"/>
        <v>0.43333333333333335</v>
      </c>
      <c r="G58" s="198">
        <f t="shared" si="0"/>
        <v>3519.1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2166.6666666666665</v>
      </c>
      <c r="E59" s="20">
        <f t="shared" si="3"/>
        <v>1352</v>
      </c>
      <c r="F59" s="182">
        <f t="shared" si="4"/>
        <v>0.43333333333333335</v>
      </c>
      <c r="G59" s="198">
        <f t="shared" si="0"/>
        <v>3519.1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2166.6666666666665</v>
      </c>
      <c r="E60" s="20">
        <f t="shared" si="3"/>
        <v>1352</v>
      </c>
      <c r="F60" s="182">
        <f t="shared" si="4"/>
        <v>0.43333333333333335</v>
      </c>
      <c r="G60" s="198">
        <f t="shared" si="0"/>
        <v>3519.1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2166.6666666666665</v>
      </c>
      <c r="E61" s="20">
        <f t="shared" si="3"/>
        <v>1352</v>
      </c>
      <c r="F61" s="182">
        <f t="shared" si="4"/>
        <v>0.43333333333333335</v>
      </c>
      <c r="G61" s="198">
        <f t="shared" si="0"/>
        <v>3519.1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2166.6666666666665</v>
      </c>
      <c r="E62" s="20">
        <f t="shared" si="3"/>
        <v>1352</v>
      </c>
      <c r="F62" s="182">
        <f t="shared" si="4"/>
        <v>0.43333333333333335</v>
      </c>
      <c r="G62" s="198">
        <f t="shared" si="0"/>
        <v>3519.1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2166.6666666666665</v>
      </c>
      <c r="E63" s="20">
        <f t="shared" si="3"/>
        <v>1352</v>
      </c>
      <c r="F63" s="182">
        <f t="shared" si="4"/>
        <v>0.43333333333333335</v>
      </c>
      <c r="G63" s="198">
        <f t="shared" si="0"/>
        <v>3519.1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51999.999999999985</v>
      </c>
      <c r="E100" s="93">
        <f>SUM(E40:E99)</f>
        <v>32448</v>
      </c>
      <c r="F100" s="99">
        <f>SUM(F40:F99)</f>
        <v>10.400000000000004</v>
      </c>
      <c r="G100" s="211">
        <f>SUM(G40:H99)</f>
        <v>84458.400000000009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ZnFL/IbncXRaoZndMHIPBXYShyTVZqsSj6Oy9FNrR+9XoKpKaGPGBukuJanSDJcQ3geF1XNjRiwEgjYL3+f5wQ==" saltValue="EZK2t4jvFmgM+1u1TR9MPQ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$L$7:$L$8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13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192307.69</v>
      </c>
      <c r="C4" s="151">
        <v>24</v>
      </c>
      <c r="D4" s="152">
        <v>1E-4</v>
      </c>
      <c r="E4" s="152">
        <v>0</v>
      </c>
      <c r="F4" s="152">
        <v>2.5999999999999999E-2</v>
      </c>
      <c r="G4" s="151" t="str">
        <f>I$2&amp;" "&amp;B4&amp;" "&amp;H$2</f>
        <v>max. 192307,69 грн.</v>
      </c>
      <c r="H4" s="184">
        <f>B4+B4*K4</f>
        <v>199999.9976</v>
      </c>
      <c r="I4" s="151">
        <v>0</v>
      </c>
      <c r="K4" s="185">
        <v>0.04</v>
      </c>
      <c r="L4" s="153">
        <f t="shared" ref="L4" si="0">D4/12/(1-1/POWER(1+D4/12,C4))*H4+H4*F4</f>
        <v>13534.201254163774</v>
      </c>
      <c r="M4" s="154">
        <f>F4</f>
        <v>2.5999999999999999E-2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192307.69</v>
      </c>
      <c r="C5" s="151">
        <v>36</v>
      </c>
      <c r="D5" s="152">
        <v>1E-4</v>
      </c>
      <c r="E5" s="152">
        <v>0</v>
      </c>
      <c r="F5" s="152">
        <v>2.5999999999999999E-2</v>
      </c>
      <c r="G5" s="151" t="str">
        <f>I$2&amp;" "&amp;B5&amp;" "&amp;H$2</f>
        <v>max. 192307,69 грн.</v>
      </c>
      <c r="H5" s="184">
        <f t="shared" ref="H5" si="1">B5+B5*K5</f>
        <v>199999.9976</v>
      </c>
      <c r="I5" s="151">
        <v>0</v>
      </c>
      <c r="K5" s="185">
        <v>0.04</v>
      </c>
      <c r="L5" s="153">
        <f t="shared" ref="L5" si="2">D5/12/(1-1/POWER(1+D5/12,C5))*H5+H5*F5</f>
        <v>10756.411949565314</v>
      </c>
      <c r="M5" s="154">
        <f>F5</f>
        <v>2.5999999999999999E-2</v>
      </c>
      <c r="N5" s="154"/>
      <c r="O5" s="155">
        <v>0</v>
      </c>
      <c r="P5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Satellite_Ref</vt:lpstr>
      <vt:lpstr>Перелік партнерів</vt:lpstr>
      <vt:lpstr>Назви</vt:lpstr>
      <vt:lpstr>Лист2</vt:lpstr>
      <vt:lpstr>Satellite_Ref!Область_друку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2023-11-24T10:49:03Z</dcterms:modified>
</cp:coreProperties>
</file>