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DBEBF18F-F250-40DD-9E35-E022A17B0BFE}" xr6:coauthVersionLast="47" xr6:coauthVersionMax="47" xr10:uidLastSave="{00000000-0000-0000-0000-000000000000}"/>
  <workbookProtection workbookAlgorithmName="SHA-512" workbookHashValue="wNHqIprdqdJDGknIUUQbddvg6lYYF1muNKo5gU2shq0BT60NlNs/Oo6vvzQD6NFU1TODnocm48zyncyEVFYe4A==" workbookSaltValue="x6DR26zfQZDssW/q72gZKQ==" workbookSpinCount="100000" lockStructure="1"/>
  <bookViews>
    <workbookView xWindow="-120" yWindow="-120" windowWidth="29040" windowHeight="15990" tabRatio="863" xr2:uid="{00000000-000D-0000-FFFF-FFFF00000000}"/>
  </bookViews>
  <sheets>
    <sheet name="I-Shop_0-15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'I-Shop_0-15-24'!$A$1:$I$103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G4" i="165"/>
  <c r="E2" i="164" l="1"/>
  <c r="G39" i="164" l="1"/>
  <c r="G2" i="164" l="1"/>
  <c r="B28" i="164"/>
  <c r="B26" i="164"/>
  <c r="B24" i="164"/>
  <c r="B11" i="164"/>
  <c r="F17" i="164" l="1"/>
  <c r="M4" i="165"/>
  <c r="H4" i="165"/>
  <c r="L7" i="164"/>
  <c r="H3" i="164" l="1"/>
  <c r="F2" i="164"/>
  <c r="F21" i="164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6" i="164"/>
  <c r="F58" i="164"/>
  <c r="F62" i="164"/>
  <c r="F44" i="164"/>
  <c r="F48" i="164"/>
  <c r="F52" i="164"/>
  <c r="F56" i="164"/>
  <c r="F60" i="164"/>
  <c r="F40" i="164"/>
  <c r="F50" i="164"/>
  <c r="F41" i="164"/>
  <c r="F45" i="164"/>
  <c r="F49" i="164"/>
  <c r="F53" i="164"/>
  <c r="F57" i="164"/>
  <c r="F61" i="164"/>
  <c r="F42" i="164"/>
  <c r="F54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<sst xmlns="http://schemas.openxmlformats.org/spreadsheetml/2006/main" count="169" uniqueCount="161">
  <si>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</si>
  <si>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</si>
  <si>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</si>
  <si>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</si>
  <si>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</si>
  <si>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</si>
  <si>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</si>
  <si>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</si>
  <si>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</si>
  <si>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</si>
  <si>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</si>
  <si>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</si>
  <si>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</si>
  <si>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</si>
  <si>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</si>
  <si>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</si>
  <si>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</si>
  <si>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</si>
  <si>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</si>
  <si>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</si>
  <si>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</si>
  <si>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</si>
  <si>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</si>
  <si>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</si>
  <si>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</si>
  <si>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</si>
  <si>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</si>
  <si>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</si>
  <si>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</si>
  <si>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</si>
  <si>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</si>
  <si>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</si>
  <si>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</si>
  <si>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</si>
  <si>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</si>
  <si>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</si>
  <si>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</si>
  <si>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</si>
  <si>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</si>
  <si>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</si>
  <si>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</si>
  <si>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</si>
  <si>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</si>
  <si>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</si>
  <si>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</si>
  <si>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</si>
  <si>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</si>
  <si>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</si>
  <si>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</si>
  <si>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</si>
  <si>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</si>
  <si>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</si>
  <si>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</si>
  <si>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</si>
  <si>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</si>
  <si>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</si>
  <si>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</si>
  <si>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</si>
  <si>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</si>
  <si>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</si>
  <si>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</si>
  <si>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</si>
  <si>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</si>
  <si>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</si>
  <si>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</si>
  <si>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</si>
  <si>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</si>
  <si>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</si>
  <si>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</si>
  <si>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</si>
  <si>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</si>
  <si>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</si>
  <si>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</si>
  <si>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</si>
  <si>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</si>
  <si>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</si>
  <si>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</si>
  <si>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</si>
  <si>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</si>
  <si>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</si>
  <si>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</si>
  <si>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</si>
  <si>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</si>
  <si>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</si>
  <si>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</si>
  <si>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</si>
  <si>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</si>
  <si>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</si>
  <si>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</si>
  <si>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</si>
  <si>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</si>
  <si>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</si>
  <si>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</si>
  <si>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</si>
  <si>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</si>
  <si>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</si>
  <si>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</si>
  <si>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</si>
  <si>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</si>
  <si>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</si>
  <si>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</si>
  <si>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</si>
  <si>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</si>
  <si>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</si>
  <si>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</si>
  <si>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</si>
  <si>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</si>
  <si>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</si>
  <si>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</si>
  <si>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</si>
  <si>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</si>
  <si>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</si>
  <si>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</si>
  <si>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</si>
  <si>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</si>
  <si>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</si>
  <si>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</si>
  <si>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</si>
  <si>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</si>
  <si>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</si>
  <si>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</si>
  <si>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</si>
  <si>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</si>
  <si>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</si>
  <si>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</si>
  <si>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</si>
  <si>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</si>
  <si>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</si>
  <si>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</si>
  <si>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</si>
  <si>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</si>
  <si>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</si>
  <si>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</si>
  <si>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</si>
  <si>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</si>
  <si>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</si>
  <si>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</si>
  <si>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</si>
  <si>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</si>
  <si>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</si>
  <si>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</si>
  <si>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</si>
  <si>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</si>
  <si>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</si>
  <si>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</si>
  <si>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</si>
  <si>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</si>
  <si>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</si>
  <si>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</si>
  <si>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</si>
  <si>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</si>
  <si>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</si>
  <si>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</si>
  <si>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</si>
  <si>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</si>
  <si>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</si>
  <si>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</si>
  <si>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</si>
  <si>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</si>
  <si>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</si>
  <si>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I-Shop_Грейс_15_24міс.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</si>
</sst>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VLOOKUP('I-Shop_0-15-24'!H2,Лист2!A:P,16,FALSE)</f>
        <v>1000</v>
      </c>
      <c r="F2" s="132">
        <f>VLOOKUP(H$2,Лист2!$A:$H,8,0)</f>
        <v>100000</v>
      </c>
      <c r="G2" s="177">
        <f ca="1">TODAY()</f>
        <v>45504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60000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100000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>
        <v>935</v>
      </c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60000</v>
      </c>
      <c r="G7" s="164"/>
      <c r="H7" s="165"/>
      <c r="I7" s="42"/>
      <c r="J7" s="4"/>
      <c r="K7" s="37"/>
      <c r="L7" s="51" t="str">
        <f>Лист2!A4</f>
        <v>I-Shop_Грейс_15_24міс.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15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0.2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60000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28912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78912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0.50039891600608821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45504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45535</v>
      </c>
      <c r="D40" s="19">
        <f>IF(B40&lt;=$F$21,$F$7/$F$21,0)</f>
        <v>2500</v>
      </c>
      <c r="E40" s="20">
        <f>IF(AND(B40&gt;F$13,B40&lt;=$F$21),F$7*F$19,0)</f>
        <v>0</v>
      </c>
      <c r="F40" s="182">
        <f>IF(B40&lt;=$F$21,F$7*F$9/12,0)</f>
        <v>0.5</v>
      </c>
      <c r="G40" s="198">
        <f t="shared" ref="G40:G71" si="0">IF(B$40&lt;=F$21,D40+E40+F40,0)</f>
        <v>2500.5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45566</v>
      </c>
      <c r="D41" s="19">
        <f t="shared" ref="D41:D87" si="2">IF(B41&lt;=$F$21,$F$7/$F$21,0)</f>
        <v>2500</v>
      </c>
      <c r="E41" s="20">
        <f t="shared" ref="E41:E99" si="3">IF(AND(B41&gt;F$13,B41&lt;=$F$21),F$7*F$19,0)</f>
        <v>0</v>
      </c>
      <c r="F41" s="182">
        <f t="shared" ref="F41:F99" si="4">IF(B41&lt;=$F$21,F$7*F$9/12,0)</f>
        <v>0.5</v>
      </c>
      <c r="G41" s="198">
        <f t="shared" si="0"/>
        <v>2500.5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45597</v>
      </c>
      <c r="D42" s="19">
        <f t="shared" si="2"/>
        <v>2500</v>
      </c>
      <c r="E42" s="20">
        <f t="shared" si="3"/>
        <v>0</v>
      </c>
      <c r="F42" s="182">
        <f t="shared" si="4"/>
        <v>0.5</v>
      </c>
      <c r="G42" s="198">
        <f t="shared" si="0"/>
        <v>2500.5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45627</v>
      </c>
      <c r="D43" s="19">
        <f t="shared" si="2"/>
        <v>2500</v>
      </c>
      <c r="E43" s="20">
        <f t="shared" si="3"/>
        <v>0</v>
      </c>
      <c r="F43" s="182">
        <f t="shared" si="4"/>
        <v>0.5</v>
      </c>
      <c r="G43" s="198">
        <f t="shared" si="0"/>
        <v>2500.5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45658</v>
      </c>
      <c r="D44" s="19">
        <f t="shared" si="2"/>
        <v>2500</v>
      </c>
      <c r="E44" s="20">
        <f t="shared" si="3"/>
        <v>0</v>
      </c>
      <c r="F44" s="182">
        <f t="shared" si="4"/>
        <v>0.5</v>
      </c>
      <c r="G44" s="198">
        <f t="shared" si="0"/>
        <v>2500.5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45689</v>
      </c>
      <c r="D45" s="19">
        <f t="shared" si="2"/>
        <v>2500</v>
      </c>
      <c r="E45" s="20">
        <f t="shared" si="3"/>
        <v>0</v>
      </c>
      <c r="F45" s="182">
        <f t="shared" si="4"/>
        <v>0.5</v>
      </c>
      <c r="G45" s="198">
        <f t="shared" si="0"/>
        <v>2500.5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45717</v>
      </c>
      <c r="D46" s="19">
        <f t="shared" si="2"/>
        <v>2500</v>
      </c>
      <c r="E46" s="20">
        <f t="shared" si="3"/>
        <v>0</v>
      </c>
      <c r="F46" s="182">
        <f t="shared" si="4"/>
        <v>0.5</v>
      </c>
      <c r="G46" s="198">
        <f t="shared" si="0"/>
        <v>2500.5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45748</v>
      </c>
      <c r="D47" s="19">
        <f t="shared" si="2"/>
        <v>2500</v>
      </c>
      <c r="E47" s="20">
        <f t="shared" si="3"/>
        <v>0</v>
      </c>
      <c r="F47" s="182">
        <f t="shared" si="4"/>
        <v>0.5</v>
      </c>
      <c r="G47" s="198">
        <f t="shared" si="0"/>
        <v>2500.5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45778</v>
      </c>
      <c r="D48" s="19">
        <f t="shared" si="2"/>
        <v>2500</v>
      </c>
      <c r="E48" s="20">
        <f t="shared" si="3"/>
        <v>0</v>
      </c>
      <c r="F48" s="182">
        <f t="shared" si="4"/>
        <v>0.5</v>
      </c>
      <c r="G48" s="198">
        <f t="shared" si="0"/>
        <v>2500.5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45809</v>
      </c>
      <c r="D49" s="19">
        <f t="shared" si="2"/>
        <v>2500</v>
      </c>
      <c r="E49" s="20">
        <f t="shared" si="3"/>
        <v>0</v>
      </c>
      <c r="F49" s="182">
        <f t="shared" si="4"/>
        <v>0.5</v>
      </c>
      <c r="G49" s="198">
        <f t="shared" si="0"/>
        <v>2500.5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45839</v>
      </c>
      <c r="D50" s="19">
        <f t="shared" si="2"/>
        <v>2500</v>
      </c>
      <c r="E50" s="20">
        <f t="shared" si="3"/>
        <v>0</v>
      </c>
      <c r="F50" s="182">
        <f t="shared" si="4"/>
        <v>0.5</v>
      </c>
      <c r="G50" s="198">
        <f t="shared" si="0"/>
        <v>2500.5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45870</v>
      </c>
      <c r="D51" s="19">
        <f t="shared" si="2"/>
        <v>2500</v>
      </c>
      <c r="E51" s="20">
        <f t="shared" si="3"/>
        <v>0</v>
      </c>
      <c r="F51" s="182">
        <f t="shared" si="4"/>
        <v>0.5</v>
      </c>
      <c r="G51" s="198">
        <f t="shared" si="0"/>
        <v>2500.5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45901</v>
      </c>
      <c r="D52" s="19">
        <f t="shared" si="2"/>
        <v>2500</v>
      </c>
      <c r="E52" s="20">
        <f t="shared" si="3"/>
        <v>0</v>
      </c>
      <c r="F52" s="182">
        <f t="shared" si="4"/>
        <v>0.5</v>
      </c>
      <c r="G52" s="198">
        <f t="shared" si="0"/>
        <v>2500.5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45931</v>
      </c>
      <c r="D53" s="19">
        <f t="shared" si="2"/>
        <v>2500</v>
      </c>
      <c r="E53" s="20">
        <f t="shared" si="3"/>
        <v>0</v>
      </c>
      <c r="F53" s="182">
        <f t="shared" si="4"/>
        <v>0.5</v>
      </c>
      <c r="G53" s="198">
        <f t="shared" si="0"/>
        <v>2500.5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45962</v>
      </c>
      <c r="D54" s="19">
        <f t="shared" si="2"/>
        <v>2500</v>
      </c>
      <c r="E54" s="20">
        <f t="shared" si="3"/>
        <v>0</v>
      </c>
      <c r="F54" s="182">
        <f t="shared" si="4"/>
        <v>0.5</v>
      </c>
      <c r="G54" s="198">
        <f t="shared" si="0"/>
        <v>2500.5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45992</v>
      </c>
      <c r="D55" s="19">
        <f t="shared" si="2"/>
        <v>2500</v>
      </c>
      <c r="E55" s="20">
        <f t="shared" si="3"/>
        <v>2100</v>
      </c>
      <c r="F55" s="182">
        <f t="shared" si="4"/>
        <v>0.5</v>
      </c>
      <c r="G55" s="198">
        <f t="shared" si="0"/>
        <v>4600.5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46023</v>
      </c>
      <c r="D56" s="19">
        <f t="shared" si="2"/>
        <v>2500</v>
      </c>
      <c r="E56" s="20">
        <f t="shared" si="3"/>
        <v>2100</v>
      </c>
      <c r="F56" s="182">
        <f t="shared" si="4"/>
        <v>0.5</v>
      </c>
      <c r="G56" s="198">
        <f t="shared" si="0"/>
        <v>4600.5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46054</v>
      </c>
      <c r="D57" s="19">
        <f t="shared" si="2"/>
        <v>2500</v>
      </c>
      <c r="E57" s="20">
        <f t="shared" si="3"/>
        <v>2100</v>
      </c>
      <c r="F57" s="182">
        <f t="shared" si="4"/>
        <v>0.5</v>
      </c>
      <c r="G57" s="198">
        <f t="shared" si="0"/>
        <v>4600.5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46082</v>
      </c>
      <c r="D58" s="19">
        <f t="shared" si="2"/>
        <v>2500</v>
      </c>
      <c r="E58" s="20">
        <f t="shared" si="3"/>
        <v>2100</v>
      </c>
      <c r="F58" s="182">
        <f t="shared" si="4"/>
        <v>0.5</v>
      </c>
      <c r="G58" s="198">
        <f t="shared" si="0"/>
        <v>4600.5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46113</v>
      </c>
      <c r="D59" s="19">
        <f t="shared" si="2"/>
        <v>2500</v>
      </c>
      <c r="E59" s="20">
        <f t="shared" si="3"/>
        <v>2100</v>
      </c>
      <c r="F59" s="182">
        <f t="shared" si="4"/>
        <v>0.5</v>
      </c>
      <c r="G59" s="198">
        <f t="shared" si="0"/>
        <v>4600.5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46143</v>
      </c>
      <c r="D60" s="19">
        <f t="shared" si="2"/>
        <v>2500</v>
      </c>
      <c r="E60" s="20">
        <f t="shared" si="3"/>
        <v>2100</v>
      </c>
      <c r="F60" s="182">
        <f t="shared" si="4"/>
        <v>0.5</v>
      </c>
      <c r="G60" s="198">
        <f t="shared" si="0"/>
        <v>4600.5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46174</v>
      </c>
      <c r="D61" s="19">
        <f t="shared" si="2"/>
        <v>2500</v>
      </c>
      <c r="E61" s="20">
        <f t="shared" si="3"/>
        <v>2100</v>
      </c>
      <c r="F61" s="182">
        <f t="shared" si="4"/>
        <v>0.5</v>
      </c>
      <c r="G61" s="198">
        <f t="shared" si="0"/>
        <v>4600.5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46204</v>
      </c>
      <c r="D62" s="19">
        <f t="shared" si="2"/>
        <v>2500</v>
      </c>
      <c r="E62" s="20">
        <f t="shared" si="3"/>
        <v>2100</v>
      </c>
      <c r="F62" s="182">
        <f t="shared" si="4"/>
        <v>0.5</v>
      </c>
      <c r="G62" s="198">
        <f t="shared" si="0"/>
        <v>4600.5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46235</v>
      </c>
      <c r="D63" s="19">
        <f t="shared" si="2"/>
        <v>2500</v>
      </c>
      <c r="E63" s="20">
        <f t="shared" si="3"/>
        <v>2100</v>
      </c>
      <c r="F63" s="182">
        <f t="shared" si="4"/>
        <v>0.5</v>
      </c>
      <c r="G63" s="198">
        <f t="shared" si="0"/>
        <v>4600.5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46266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46296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46327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46357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46388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46419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46447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46478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46508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46539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46569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46600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46631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46661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46692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46722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46753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46784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46813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46844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46874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46905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46935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46966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46997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47027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47058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47088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47119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47150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47178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47209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47239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47270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47300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47331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60000</v>
      </c>
      <c r="E100" s="93">
        <f>SUM(E40:E99)</f>
        <v>18900</v>
      </c>
      <c r="F100" s="99">
        <f>SUM(F40:F99)</f>
        <v>12</v>
      </c>
      <c r="G100" s="211">
        <f>SUM(G40:H99)</f>
        <v>78912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+anYepv8zO2YLcOUaVWWtdvOHC6Utebs29l/Heewm30ZQOYOAUjA6Rd2+kT7lqRLzC/Q3H2TJ4yDQ0IX4t82sA==" saltValue="qkf7rUaeEFu81q935qH6o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L7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I4" sqref="I4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100000</v>
      </c>
      <c r="C4" s="151">
        <v>24</v>
      </c>
      <c r="D4" s="152">
        <v>1E-4</v>
      </c>
      <c r="E4" s="152">
        <v>0</v>
      </c>
      <c r="F4" s="152">
        <v>3.5000000000000003E-2</v>
      </c>
      <c r="G4" s="151" t="str">
        <f>I$2&amp;" "&amp;B4&amp;" "&amp;H$2</f>
        <v>max. 100000 грн.</v>
      </c>
      <c r="H4" s="185">
        <f t="shared" ref="H4" si="0">B4+B4*E4</f>
        <v>100000</v>
      </c>
      <c r="I4" s="151">
        <v>15</v>
      </c>
      <c r="K4" s="184">
        <v>0.2</v>
      </c>
      <c r="L4" s="153">
        <f t="shared" ref="L4" si="1">D4/12/(1-1/POWER(1+D4/12,C4))*H4+H4*F4</f>
        <v>7667.1007082870965</v>
      </c>
      <c r="M4" s="154">
        <f>F4</f>
        <v>3.5000000000000003E-2</v>
      </c>
      <c r="N4" s="154"/>
      <c r="O4" s="155">
        <v>0</v>
      </c>
      <c r="P4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I-Shop_0-15-24</vt:lpstr>
      <vt:lpstr>Перелік партнерів</vt:lpstr>
      <vt:lpstr>Назви</vt:lpstr>
      <vt:lpstr>Лист2</vt:lpstr>
      <vt:lpstr>'I-Shop_0-15-24'!Область_друку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2024-07-31T08:00:30Z</dcterms:modified>
</cp:coreProperties>
</file>