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090521A4-5142-4CFD-9EAF-3A5465825A20}" xr6:coauthVersionLast="47" xr6:coauthVersionMax="47" xr10:uidLastSave="{00000000-0000-0000-0000-000000000000}"/>
  <workbookProtection workbookAlgorithmName="SHA-512" workbookHashValue="mbbAxBDxFJNWZ0YDFB/veFYT7DNL4tL1v1mHkwmyPFUZwkGLenhDb1xo/k1fnLPVBXSpC0GsPFeZ5Zo2pycSVw==" workbookSaltValue="ivW9LEKVPlzOzz0Uw9bXEw==" workbookSpinCount="100000" lockStructure="1"/>
  <bookViews>
    <workbookView xWindow="-120" yWindow="-120" windowWidth="29040" windowHeight="15990" tabRatio="863" xr2:uid="{00000000-000D-0000-FFFF-FFFF00000000}"/>
  </bookViews>
  <sheets>
    <sheet name="I-Shop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/>
  <c r="M7" i="165"/>
  <c r="H7" i="165"/>
  <c r="L7" i="165" s="1"/>
  <c r="G7" i="165"/>
  <c r="H5" i="165" l="1"/>
  <c r="H6" i="165"/>
  <c r="H3" i="164" s="1"/>
  <c r="H4" i="165"/>
  <c r="F2" i="164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9" i="164" l="1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1" i="164" l="1"/>
  <c r="F70" i="164"/>
  <c r="F69" i="164"/>
  <c r="F60" i="164"/>
  <c r="F71" i="164"/>
  <c r="F74" i="164"/>
  <c r="E64" i="164"/>
  <c r="E75" i="164"/>
  <c r="F54" i="164"/>
  <c r="F61" i="164"/>
  <c r="F56" i="164"/>
  <c r="F67" i="164"/>
  <c r="F66" i="164"/>
  <c r="F57" i="164"/>
  <c r="F72" i="164"/>
  <c r="F63" i="164"/>
  <c r="F58" i="164"/>
  <c r="F73" i="164"/>
  <c r="F53" i="164"/>
  <c r="F64" i="164"/>
  <c r="F55" i="164"/>
  <c r="F44" i="164"/>
  <c r="F50" i="164"/>
  <c r="F62" i="164"/>
  <c r="F65" i="164"/>
  <c r="F45" i="164"/>
  <c r="F68" i="164"/>
  <c r="F52" i="164"/>
  <c r="F75" i="164"/>
  <c r="F59" i="164"/>
  <c r="F46" i="164"/>
  <c r="F41" i="164"/>
  <c r="F51" i="164"/>
  <c r="F42" i="164"/>
  <c r="F40" i="164"/>
  <c r="F47" i="164"/>
  <c r="F49" i="164"/>
  <c r="F48" i="164"/>
  <c r="F4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1" i="164" l="1"/>
  <c r="G64" i="164"/>
  <c r="G75" i="164"/>
  <c r="G59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<sst xmlns="http://schemas.openxmlformats.org/spreadsheetml/2006/main" count="172" uniqueCount="164">
  <si>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</si>
  <si>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</si>
  <si>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</si>
  <si>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</si>
  <si>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</si>
  <si>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</si>
  <si>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</si>
  <si>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</si>
  <si>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</si>
  <si>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</si>
  <si>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</si>
  <si>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</si>
  <si>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</si>
  <si>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</si>
  <si>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</si>
  <si>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</si>
  <si>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</si>
  <si>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</si>
  <si>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</si>
  <si>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</si>
  <si>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</si>
  <si>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</si>
  <si>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</si>
  <si>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</si>
  <si>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</si>
  <si>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</si>
  <si>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</si>
  <si>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</si>
  <si>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</si>
  <si>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</si>
  <si>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</si>
  <si>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</si>
  <si>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</si>
  <si>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</si>
  <si>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</si>
  <si>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</si>
  <si>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</si>
  <si>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</si>
  <si>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</si>
  <si>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</si>
  <si>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</si>
  <si>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</si>
  <si>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</si>
  <si>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</si>
  <si>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</si>
  <si>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</si>
  <si>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</si>
  <si>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</si>
  <si>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</si>
  <si>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</si>
  <si>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</si>
  <si>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</si>
  <si>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</si>
  <si>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</si>
  <si>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</si>
  <si>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</si>
  <si>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</si>
  <si>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</si>
  <si>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</si>
  <si>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</si>
  <si>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</si>
  <si>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</si>
  <si>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</si>
  <si>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</si>
  <si>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</si>
  <si>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</si>
  <si>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</si>
  <si>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</si>
  <si>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</si>
  <si>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</si>
  <si>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</si>
  <si>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</si>
  <si>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</si>
  <si>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</si>
  <si>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</si>
  <si>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</si>
  <si>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</si>
  <si>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</si>
  <si>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</si>
  <si>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</si>
  <si>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</si>
  <si>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</si>
  <si>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</si>
  <si>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</si>
  <si>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</si>
  <si>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</si>
  <si>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</si>
  <si>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</si>
  <si>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</si>
  <si>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</si>
  <si>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</si>
  <si>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</si>
  <si>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</si>
  <si>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</si>
  <si>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</si>
  <si>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</si>
  <si>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</si>
  <si>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</si>
  <si>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</si>
  <si>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</si>
  <si>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</si>
  <si>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</si>
  <si>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</si>
  <si>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</si>
  <si>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</si>
  <si>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</si>
  <si>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</si>
  <si>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</si>
  <si>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</si>
  <si>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</si>
  <si>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</si>
  <si>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</si>
  <si>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</si>
  <si>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</si>
  <si>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</si>
  <si>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</si>
  <si>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</si>
  <si>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</si>
  <si>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</si>
  <si>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</si>
  <si>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</si>
  <si>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</si>
  <si>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</si>
  <si>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</si>
  <si>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</si>
  <si>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</si>
  <si>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</si>
  <si>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</si>
  <si>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</si>
  <si>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</si>
  <si>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</si>
  <si>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</si>
  <si>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</si>
  <si>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</si>
  <si>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</si>
  <si>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</si>
  <si>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</si>
  <si>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</si>
  <si>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</si>
  <si>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</si>
  <si>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</si>
  <si>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</si>
  <si>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</si>
  <si>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</si>
  <si>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</si>
  <si>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</si>
  <si>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</si>
  <si>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</si>
  <si>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</si>
  <si>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</si>
  <si>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</si>
  <si>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</si>
  <si>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</si>
  <si>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</si>
  <si>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</si>
  <si>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</si>
  <si>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</si>
  <si>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</si>
  <si>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</si>
  <si>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</si>
  <si>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Osnova_I-Shop, 12 міс</t>
  </si>
  <si>
    <t>Osnova_I-Shop, 24 міс</t>
  </si>
  <si>
    <t>Osnova_I-Shop, 36 міс</t>
  </si>
  <si>
    <t>Osnova_I-Shop_2.89, 12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</si>
</sst>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VLOOKUP('I-Shop'!H2,Лист2!A:P,16,FALSE)</f>
        <v>961.54</v>
      </c>
      <c r="F2" s="132">
        <f>VLOOKUP(H$2,Лист2!$A:$H,8,0)</f>
        <v>199999.9976</v>
      </c>
      <c r="G2" s="176">
        <f ca="1">TODAY()</f>
        <v>45569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104000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199999.9976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1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85">
        <v>100000</v>
      </c>
      <c r="G5" s="167" t="s">
        <v>27</v>
      </c>
      <c r="H5" s="168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9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2">
        <f>F5+F5*F11+F15+F5*F17</f>
        <v>104000</v>
      </c>
      <c r="G7" s="163"/>
      <c r="H7" s="164"/>
      <c r="I7" s="42"/>
      <c r="J7" s="4"/>
      <c r="K7" s="37"/>
      <c r="L7" s="51" t="str">
        <f>Лист2!A4</f>
        <v>Osnova_I-Shop,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Osnova_I-Shop,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0"/>
      <c r="H9" s="165"/>
      <c r="I9" s="166"/>
      <c r="K9" s="37"/>
      <c r="L9" s="51" t="str">
        <f>Лист2!A6</f>
        <v>Osnova_I-Shop,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1"/>
      <c r="H10" s="139"/>
      <c r="I10" s="150"/>
      <c r="J10" s="4"/>
      <c r="K10" s="37"/>
      <c r="L10" s="51" t="str">
        <f>Лист2!A7</f>
        <v>Osnova_I-Shop_2.89, 12 міс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4"/>
      <c r="H11" s="172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0</v>
      </c>
      <c r="G13" s="174"/>
      <c r="H13" s="172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4"/>
      <c r="H15" s="172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0.04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2.5000000000000001E-2</v>
      </c>
      <c r="G19" s="174"/>
      <c r="H19" s="172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12</v>
      </c>
      <c r="G21" s="174"/>
      <c r="H21" s="172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35210.399999999965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135210.39999999997</v>
      </c>
      <c r="G26" s="175"/>
      <c r="H26" s="173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0.79101694822311419</v>
      </c>
      <c r="G28" s="174"/>
      <c r="H28" s="172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45569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45600</v>
      </c>
      <c r="D40" s="19">
        <f>IF(B40&lt;=$F$21,$F$7/$F$21,0)</f>
        <v>8666.6666666666661</v>
      </c>
      <c r="E40" s="20">
        <f>IF(AND(B40&gt;F$13,B40&lt;=$F$21),F$7*F$19,0)</f>
        <v>2600</v>
      </c>
      <c r="F40" s="181">
        <f>IF(B40&lt;=$F$21,F$7*F$9/12,0)</f>
        <v>0.8666666666666667</v>
      </c>
      <c r="G40" s="208">
        <f t="shared" ref="G40:G71" si="0">IF(B$40&lt;=F$21,D40+E40+F40,0)</f>
        <v>11267.533333333333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45630</v>
      </c>
      <c r="D41" s="19">
        <f t="shared" ref="D41:D87" si="2">IF(B41&lt;=$F$21,$F$7/$F$21,0)</f>
        <v>8666.6666666666661</v>
      </c>
      <c r="E41" s="20">
        <f t="shared" ref="E41:E99" si="3">IF(AND(B41&gt;F$13,B41&lt;=$F$21),F$7*F$19,0)</f>
        <v>2600</v>
      </c>
      <c r="F41" s="181">
        <f t="shared" ref="F41:F99" si="4">IF(B41&lt;=$F$21,F$7*F$9/12,0)</f>
        <v>0.8666666666666667</v>
      </c>
      <c r="G41" s="208">
        <f t="shared" si="0"/>
        <v>11267.533333333333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45661</v>
      </c>
      <c r="D42" s="19">
        <f t="shared" si="2"/>
        <v>8666.6666666666661</v>
      </c>
      <c r="E42" s="20">
        <f t="shared" si="3"/>
        <v>2600</v>
      </c>
      <c r="F42" s="181">
        <f t="shared" si="4"/>
        <v>0.8666666666666667</v>
      </c>
      <c r="G42" s="208">
        <f t="shared" si="0"/>
        <v>11267.533333333333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45692</v>
      </c>
      <c r="D43" s="19">
        <f t="shared" si="2"/>
        <v>8666.6666666666661</v>
      </c>
      <c r="E43" s="20">
        <f t="shared" si="3"/>
        <v>2600</v>
      </c>
      <c r="F43" s="181">
        <f t="shared" si="4"/>
        <v>0.8666666666666667</v>
      </c>
      <c r="G43" s="208">
        <f t="shared" si="0"/>
        <v>11267.533333333333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45720</v>
      </c>
      <c r="D44" s="19">
        <f t="shared" si="2"/>
        <v>8666.6666666666661</v>
      </c>
      <c r="E44" s="20">
        <f t="shared" si="3"/>
        <v>2600</v>
      </c>
      <c r="F44" s="181">
        <f t="shared" si="4"/>
        <v>0.8666666666666667</v>
      </c>
      <c r="G44" s="208">
        <f t="shared" si="0"/>
        <v>11267.533333333333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45751</v>
      </c>
      <c r="D45" s="19">
        <f t="shared" si="2"/>
        <v>8666.6666666666661</v>
      </c>
      <c r="E45" s="20">
        <f t="shared" si="3"/>
        <v>2600</v>
      </c>
      <c r="F45" s="181">
        <f t="shared" si="4"/>
        <v>0.8666666666666667</v>
      </c>
      <c r="G45" s="208">
        <f t="shared" si="0"/>
        <v>11267.533333333333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45781</v>
      </c>
      <c r="D46" s="19">
        <f t="shared" si="2"/>
        <v>8666.6666666666661</v>
      </c>
      <c r="E46" s="20">
        <f t="shared" si="3"/>
        <v>2600</v>
      </c>
      <c r="F46" s="181">
        <f t="shared" si="4"/>
        <v>0.8666666666666667</v>
      </c>
      <c r="G46" s="208">
        <f t="shared" si="0"/>
        <v>11267.533333333333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45812</v>
      </c>
      <c r="D47" s="19">
        <f t="shared" si="2"/>
        <v>8666.6666666666661</v>
      </c>
      <c r="E47" s="20">
        <f t="shared" si="3"/>
        <v>2600</v>
      </c>
      <c r="F47" s="181">
        <f t="shared" si="4"/>
        <v>0.8666666666666667</v>
      </c>
      <c r="G47" s="208">
        <f t="shared" si="0"/>
        <v>11267.533333333333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45842</v>
      </c>
      <c r="D48" s="19">
        <f t="shared" si="2"/>
        <v>8666.6666666666661</v>
      </c>
      <c r="E48" s="20">
        <f t="shared" si="3"/>
        <v>2600</v>
      </c>
      <c r="F48" s="181">
        <f t="shared" si="4"/>
        <v>0.8666666666666667</v>
      </c>
      <c r="G48" s="208">
        <f t="shared" si="0"/>
        <v>11267.533333333333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45873</v>
      </c>
      <c r="D49" s="19">
        <f t="shared" si="2"/>
        <v>8666.6666666666661</v>
      </c>
      <c r="E49" s="20">
        <f t="shared" si="3"/>
        <v>2600</v>
      </c>
      <c r="F49" s="181">
        <f t="shared" si="4"/>
        <v>0.8666666666666667</v>
      </c>
      <c r="G49" s="208">
        <f t="shared" si="0"/>
        <v>11267.533333333333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45904</v>
      </c>
      <c r="D50" s="19">
        <f t="shared" si="2"/>
        <v>8666.6666666666661</v>
      </c>
      <c r="E50" s="20">
        <f t="shared" si="3"/>
        <v>2600</v>
      </c>
      <c r="F50" s="181">
        <f t="shared" si="4"/>
        <v>0.8666666666666667</v>
      </c>
      <c r="G50" s="208">
        <f t="shared" si="0"/>
        <v>11267.533333333333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45934</v>
      </c>
      <c r="D51" s="19">
        <f t="shared" si="2"/>
        <v>8666.6666666666661</v>
      </c>
      <c r="E51" s="20">
        <f t="shared" si="3"/>
        <v>2600</v>
      </c>
      <c r="F51" s="181">
        <f t="shared" si="4"/>
        <v>0.8666666666666667</v>
      </c>
      <c r="G51" s="208">
        <f t="shared" si="0"/>
        <v>11267.533333333333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45965</v>
      </c>
      <c r="D52" s="19">
        <f t="shared" si="2"/>
        <v>0</v>
      </c>
      <c r="E52" s="20">
        <f t="shared" si="3"/>
        <v>0</v>
      </c>
      <c r="F52" s="181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45995</v>
      </c>
      <c r="D53" s="19">
        <f t="shared" si="2"/>
        <v>0</v>
      </c>
      <c r="E53" s="20">
        <f t="shared" si="3"/>
        <v>0</v>
      </c>
      <c r="F53" s="181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46026</v>
      </c>
      <c r="D54" s="19">
        <f t="shared" si="2"/>
        <v>0</v>
      </c>
      <c r="E54" s="20">
        <f t="shared" si="3"/>
        <v>0</v>
      </c>
      <c r="F54" s="181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46057</v>
      </c>
      <c r="D55" s="19">
        <f t="shared" si="2"/>
        <v>0</v>
      </c>
      <c r="E55" s="20">
        <f t="shared" si="3"/>
        <v>0</v>
      </c>
      <c r="F55" s="181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46085</v>
      </c>
      <c r="D56" s="19">
        <f t="shared" si="2"/>
        <v>0</v>
      </c>
      <c r="E56" s="20">
        <f t="shared" si="3"/>
        <v>0</v>
      </c>
      <c r="F56" s="181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46116</v>
      </c>
      <c r="D57" s="19">
        <f t="shared" si="2"/>
        <v>0</v>
      </c>
      <c r="E57" s="20">
        <f t="shared" si="3"/>
        <v>0</v>
      </c>
      <c r="F57" s="181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46146</v>
      </c>
      <c r="D58" s="19">
        <f t="shared" si="2"/>
        <v>0</v>
      </c>
      <c r="E58" s="20">
        <f t="shared" si="3"/>
        <v>0</v>
      </c>
      <c r="F58" s="181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46177</v>
      </c>
      <c r="D59" s="19">
        <f t="shared" si="2"/>
        <v>0</v>
      </c>
      <c r="E59" s="20">
        <f t="shared" si="3"/>
        <v>0</v>
      </c>
      <c r="F59" s="181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46207</v>
      </c>
      <c r="D60" s="19">
        <f t="shared" si="2"/>
        <v>0</v>
      </c>
      <c r="E60" s="20">
        <f t="shared" si="3"/>
        <v>0</v>
      </c>
      <c r="F60" s="181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46238</v>
      </c>
      <c r="D61" s="19">
        <f t="shared" si="2"/>
        <v>0</v>
      </c>
      <c r="E61" s="20">
        <f t="shared" si="3"/>
        <v>0</v>
      </c>
      <c r="F61" s="181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46269</v>
      </c>
      <c r="D62" s="19">
        <f t="shared" si="2"/>
        <v>0</v>
      </c>
      <c r="E62" s="20">
        <f t="shared" si="3"/>
        <v>0</v>
      </c>
      <c r="F62" s="181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46299</v>
      </c>
      <c r="D63" s="19">
        <f t="shared" si="2"/>
        <v>0</v>
      </c>
      <c r="E63" s="20">
        <f t="shared" si="3"/>
        <v>0</v>
      </c>
      <c r="F63" s="181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46330</v>
      </c>
      <c r="D64" s="19">
        <f t="shared" si="2"/>
        <v>0</v>
      </c>
      <c r="E64" s="20">
        <f t="shared" si="3"/>
        <v>0</v>
      </c>
      <c r="F64" s="181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46360</v>
      </c>
      <c r="D65" s="19">
        <f t="shared" si="2"/>
        <v>0</v>
      </c>
      <c r="E65" s="20">
        <f t="shared" si="3"/>
        <v>0</v>
      </c>
      <c r="F65" s="181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46391</v>
      </c>
      <c r="D66" s="19">
        <f t="shared" si="2"/>
        <v>0</v>
      </c>
      <c r="E66" s="20">
        <f t="shared" si="3"/>
        <v>0</v>
      </c>
      <c r="F66" s="181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46422</v>
      </c>
      <c r="D67" s="19">
        <f t="shared" si="2"/>
        <v>0</v>
      </c>
      <c r="E67" s="20">
        <f t="shared" si="3"/>
        <v>0</v>
      </c>
      <c r="F67" s="181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46450</v>
      </c>
      <c r="D68" s="19">
        <f t="shared" si="2"/>
        <v>0</v>
      </c>
      <c r="E68" s="20">
        <f t="shared" si="3"/>
        <v>0</v>
      </c>
      <c r="F68" s="181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46481</v>
      </c>
      <c r="D69" s="19">
        <f t="shared" si="2"/>
        <v>0</v>
      </c>
      <c r="E69" s="20">
        <f t="shared" si="3"/>
        <v>0</v>
      </c>
      <c r="F69" s="181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46511</v>
      </c>
      <c r="D70" s="19">
        <f t="shared" si="2"/>
        <v>0</v>
      </c>
      <c r="E70" s="20">
        <f t="shared" si="3"/>
        <v>0</v>
      </c>
      <c r="F70" s="181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46542</v>
      </c>
      <c r="D71" s="19">
        <f t="shared" si="2"/>
        <v>0</v>
      </c>
      <c r="E71" s="20">
        <f t="shared" si="3"/>
        <v>0</v>
      </c>
      <c r="F71" s="181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46572</v>
      </c>
      <c r="D72" s="19">
        <f t="shared" si="2"/>
        <v>0</v>
      </c>
      <c r="E72" s="20">
        <f t="shared" si="3"/>
        <v>0</v>
      </c>
      <c r="F72" s="181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46603</v>
      </c>
      <c r="D73" s="19">
        <f t="shared" si="2"/>
        <v>0</v>
      </c>
      <c r="E73" s="20">
        <f t="shared" si="3"/>
        <v>0</v>
      </c>
      <c r="F73" s="181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46634</v>
      </c>
      <c r="D74" s="19">
        <f t="shared" si="2"/>
        <v>0</v>
      </c>
      <c r="E74" s="20">
        <f t="shared" si="3"/>
        <v>0</v>
      </c>
      <c r="F74" s="181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46664</v>
      </c>
      <c r="D75" s="19">
        <f t="shared" si="2"/>
        <v>0</v>
      </c>
      <c r="E75" s="20">
        <f t="shared" si="3"/>
        <v>0</v>
      </c>
      <c r="F75" s="181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46695</v>
      </c>
      <c r="D76" s="19">
        <f t="shared" si="2"/>
        <v>0</v>
      </c>
      <c r="E76" s="20">
        <f t="shared" si="3"/>
        <v>0</v>
      </c>
      <c r="F76" s="181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46725</v>
      </c>
      <c r="D77" s="19">
        <f t="shared" si="2"/>
        <v>0</v>
      </c>
      <c r="E77" s="20">
        <f t="shared" si="3"/>
        <v>0</v>
      </c>
      <c r="F77" s="181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46756</v>
      </c>
      <c r="D78" s="19">
        <f t="shared" si="2"/>
        <v>0</v>
      </c>
      <c r="E78" s="20">
        <f t="shared" si="3"/>
        <v>0</v>
      </c>
      <c r="F78" s="181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46787</v>
      </c>
      <c r="D79" s="19">
        <f t="shared" si="2"/>
        <v>0</v>
      </c>
      <c r="E79" s="20">
        <f t="shared" si="3"/>
        <v>0</v>
      </c>
      <c r="F79" s="181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46816</v>
      </c>
      <c r="D80" s="19">
        <f t="shared" si="2"/>
        <v>0</v>
      </c>
      <c r="E80" s="20">
        <f t="shared" si="3"/>
        <v>0</v>
      </c>
      <c r="F80" s="181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46847</v>
      </c>
      <c r="D81" s="19">
        <f t="shared" si="2"/>
        <v>0</v>
      </c>
      <c r="E81" s="20">
        <f t="shared" si="3"/>
        <v>0</v>
      </c>
      <c r="F81" s="181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46877</v>
      </c>
      <c r="D82" s="19">
        <f t="shared" si="2"/>
        <v>0</v>
      </c>
      <c r="E82" s="20">
        <f t="shared" si="3"/>
        <v>0</v>
      </c>
      <c r="F82" s="181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46908</v>
      </c>
      <c r="D83" s="19">
        <f t="shared" si="2"/>
        <v>0</v>
      </c>
      <c r="E83" s="20">
        <f t="shared" si="3"/>
        <v>0</v>
      </c>
      <c r="F83" s="181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46938</v>
      </c>
      <c r="D84" s="19">
        <f t="shared" si="2"/>
        <v>0</v>
      </c>
      <c r="E84" s="20">
        <f t="shared" si="3"/>
        <v>0</v>
      </c>
      <c r="F84" s="181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46969</v>
      </c>
      <c r="D85" s="19">
        <f t="shared" si="2"/>
        <v>0</v>
      </c>
      <c r="E85" s="20">
        <f t="shared" si="3"/>
        <v>0</v>
      </c>
      <c r="F85" s="181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47000</v>
      </c>
      <c r="D86" s="19">
        <f t="shared" si="2"/>
        <v>0</v>
      </c>
      <c r="E86" s="20">
        <f t="shared" si="3"/>
        <v>0</v>
      </c>
      <c r="F86" s="181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47030</v>
      </c>
      <c r="D87" s="19">
        <f t="shared" si="2"/>
        <v>0</v>
      </c>
      <c r="E87" s="20">
        <f t="shared" si="3"/>
        <v>0</v>
      </c>
      <c r="F87" s="181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47061</v>
      </c>
      <c r="D88" s="179">
        <f t="shared" ref="D88:D99" si="6">IF(B88&lt;=$F$21,(($F$5+F$15)+(($F$5+F$15)*F$11))/$F$21,0)</f>
        <v>0</v>
      </c>
      <c r="E88" s="180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47091</v>
      </c>
      <c r="D89" s="107">
        <f t="shared" si="6"/>
        <v>0</v>
      </c>
      <c r="E89" s="108">
        <f t="shared" si="3"/>
        <v>0</v>
      </c>
      <c r="F89" s="181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47122</v>
      </c>
      <c r="D90" s="107">
        <f t="shared" si="6"/>
        <v>0</v>
      </c>
      <c r="E90" s="108">
        <f t="shared" si="3"/>
        <v>0</v>
      </c>
      <c r="F90" s="181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47153</v>
      </c>
      <c r="D91" s="107">
        <f t="shared" si="6"/>
        <v>0</v>
      </c>
      <c r="E91" s="108">
        <f t="shared" si="3"/>
        <v>0</v>
      </c>
      <c r="F91" s="181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47181</v>
      </c>
      <c r="D92" s="107">
        <f t="shared" si="6"/>
        <v>0</v>
      </c>
      <c r="E92" s="108">
        <f t="shared" si="3"/>
        <v>0</v>
      </c>
      <c r="F92" s="181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47212</v>
      </c>
      <c r="D93" s="107">
        <f t="shared" si="6"/>
        <v>0</v>
      </c>
      <c r="E93" s="108">
        <f t="shared" si="3"/>
        <v>0</v>
      </c>
      <c r="F93" s="181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47242</v>
      </c>
      <c r="D94" s="107">
        <f t="shared" si="6"/>
        <v>0</v>
      </c>
      <c r="E94" s="108">
        <f t="shared" si="3"/>
        <v>0</v>
      </c>
      <c r="F94" s="181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47273</v>
      </c>
      <c r="D95" s="107">
        <f t="shared" si="6"/>
        <v>0</v>
      </c>
      <c r="E95" s="108">
        <f t="shared" si="3"/>
        <v>0</v>
      </c>
      <c r="F95" s="181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47303</v>
      </c>
      <c r="D96" s="107">
        <f t="shared" si="6"/>
        <v>0</v>
      </c>
      <c r="E96" s="108">
        <f t="shared" si="3"/>
        <v>0</v>
      </c>
      <c r="F96" s="181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47334</v>
      </c>
      <c r="D97" s="107">
        <f t="shared" si="6"/>
        <v>0</v>
      </c>
      <c r="E97" s="108">
        <f t="shared" si="3"/>
        <v>0</v>
      </c>
      <c r="F97" s="181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47365</v>
      </c>
      <c r="D98" s="107">
        <f t="shared" si="6"/>
        <v>0</v>
      </c>
      <c r="E98" s="108">
        <f t="shared" si="3"/>
        <v>0</v>
      </c>
      <c r="F98" s="181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47395</v>
      </c>
      <c r="D99" s="107">
        <f t="shared" si="6"/>
        <v>0</v>
      </c>
      <c r="E99" s="108">
        <f t="shared" si="3"/>
        <v>0</v>
      </c>
      <c r="F99" s="181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104000.00000000001</v>
      </c>
      <c r="E100" s="93">
        <f>SUM(E40:E99)</f>
        <v>31200</v>
      </c>
      <c r="F100" s="99">
        <f>SUM(F40:F99)</f>
        <v>10.400000000000004</v>
      </c>
      <c r="G100" s="211">
        <f>SUM(G40:H99)</f>
        <v>135210.39999999997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YEkho5m5A90Ax55sxwmriFJR36cIrOLG3dYcgeoSH7yxjXb0sX+8CuptztE5JJvkDfg4KiRlOJXX0O85VfveWw==" saltValue="DE2bHlELQyZCzbuUxMWeL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8" t="s">
        <v>154</v>
      </c>
      <c r="E5" s="178" t="s">
        <v>49</v>
      </c>
    </row>
    <row r="6" spans="2:11" ht="13.15" customHeight="1" x14ac:dyDescent="0.2">
      <c r="B6" s="231" t="s">
        <v>155</v>
      </c>
      <c r="C6" s="232"/>
      <c r="D6" s="177" t="s">
        <v>61</v>
      </c>
      <c r="E6" s="177" t="s">
        <v>62</v>
      </c>
    </row>
    <row r="7" spans="2:11" x14ac:dyDescent="0.2">
      <c r="B7" s="233"/>
      <c r="C7" s="234"/>
      <c r="D7" s="177" t="s">
        <v>63</v>
      </c>
      <c r="E7" s="177" t="s">
        <v>64</v>
      </c>
    </row>
    <row r="8" spans="2:11" x14ac:dyDescent="0.2">
      <c r="B8" s="233"/>
      <c r="C8" s="234"/>
      <c r="D8" s="177" t="s">
        <v>65</v>
      </c>
      <c r="E8" s="177" t="s">
        <v>66</v>
      </c>
    </row>
    <row r="9" spans="2:11" x14ac:dyDescent="0.2">
      <c r="B9" s="233"/>
      <c r="C9" s="234"/>
      <c r="D9" s="177" t="s">
        <v>67</v>
      </c>
      <c r="E9" s="177" t="s">
        <v>68</v>
      </c>
    </row>
    <row r="10" spans="2:11" x14ac:dyDescent="0.2">
      <c r="B10" s="233"/>
      <c r="C10" s="234"/>
      <c r="D10" s="177" t="s">
        <v>69</v>
      </c>
      <c r="E10" s="177" t="s">
        <v>57</v>
      </c>
    </row>
    <row r="11" spans="2:11" x14ac:dyDescent="0.2">
      <c r="B11" s="233"/>
      <c r="C11" s="234"/>
      <c r="D11" s="177" t="s">
        <v>70</v>
      </c>
      <c r="E11" s="177" t="s">
        <v>71</v>
      </c>
    </row>
    <row r="12" spans="2:11" x14ac:dyDescent="0.2">
      <c r="B12" s="233"/>
      <c r="C12" s="234"/>
      <c r="D12" s="177" t="s">
        <v>72</v>
      </c>
      <c r="E12" s="177" t="s">
        <v>73</v>
      </c>
    </row>
    <row r="13" spans="2:11" x14ac:dyDescent="0.2">
      <c r="B13" s="233"/>
      <c r="C13" s="234"/>
      <c r="D13" s="177" t="s">
        <v>74</v>
      </c>
      <c r="E13" s="177" t="s">
        <v>75</v>
      </c>
    </row>
    <row r="14" spans="2:11" x14ac:dyDescent="0.2">
      <c r="B14" s="233"/>
      <c r="C14" s="234"/>
      <c r="D14" s="177" t="s">
        <v>76</v>
      </c>
      <c r="E14" s="177" t="s">
        <v>77</v>
      </c>
    </row>
    <row r="15" spans="2:11" x14ac:dyDescent="0.2">
      <c r="B15" s="233"/>
      <c r="C15" s="234"/>
      <c r="D15" s="177" t="s">
        <v>78</v>
      </c>
      <c r="E15" s="177" t="s">
        <v>79</v>
      </c>
    </row>
    <row r="16" spans="2:11" x14ac:dyDescent="0.2">
      <c r="B16" s="233"/>
      <c r="C16" s="234"/>
      <c r="D16" s="177" t="s">
        <v>80</v>
      </c>
      <c r="E16" s="177" t="s">
        <v>81</v>
      </c>
    </row>
    <row r="17" spans="2:5" x14ac:dyDescent="0.2">
      <c r="B17" s="233"/>
      <c r="C17" s="234"/>
      <c r="D17" s="177" t="s">
        <v>82</v>
      </c>
      <c r="E17" s="177" t="s">
        <v>83</v>
      </c>
    </row>
    <row r="18" spans="2:5" x14ac:dyDescent="0.2">
      <c r="B18" s="233"/>
      <c r="C18" s="234"/>
      <c r="D18" s="177" t="s">
        <v>84</v>
      </c>
      <c r="E18" s="177" t="s">
        <v>85</v>
      </c>
    </row>
    <row r="19" spans="2:5" x14ac:dyDescent="0.2">
      <c r="B19" s="233"/>
      <c r="C19" s="234"/>
      <c r="D19" s="177" t="s">
        <v>86</v>
      </c>
      <c r="E19" s="177" t="s">
        <v>87</v>
      </c>
    </row>
    <row r="20" spans="2:5" x14ac:dyDescent="0.2">
      <c r="B20" s="233"/>
      <c r="C20" s="234"/>
      <c r="D20" s="177" t="s">
        <v>88</v>
      </c>
      <c r="E20" s="177" t="s">
        <v>89</v>
      </c>
    </row>
    <row r="21" spans="2:5" x14ac:dyDescent="0.2">
      <c r="B21" s="233"/>
      <c r="C21" s="234"/>
      <c r="D21" s="177" t="s">
        <v>90</v>
      </c>
      <c r="E21" s="177" t="s">
        <v>91</v>
      </c>
    </row>
    <row r="22" spans="2:5" x14ac:dyDescent="0.2">
      <c r="B22" s="233"/>
      <c r="C22" s="234"/>
      <c r="D22" s="177" t="s">
        <v>92</v>
      </c>
      <c r="E22" s="177" t="s">
        <v>93</v>
      </c>
    </row>
    <row r="23" spans="2:5" x14ac:dyDescent="0.2">
      <c r="B23" s="233"/>
      <c r="C23" s="234"/>
      <c r="D23" s="177" t="s">
        <v>94</v>
      </c>
      <c r="E23" s="177" t="s">
        <v>95</v>
      </c>
    </row>
    <row r="24" spans="2:5" x14ac:dyDescent="0.2">
      <c r="B24" s="233"/>
      <c r="C24" s="234"/>
      <c r="D24" s="177" t="s">
        <v>96</v>
      </c>
      <c r="E24" s="177" t="s">
        <v>97</v>
      </c>
    </row>
    <row r="25" spans="2:5" x14ac:dyDescent="0.2">
      <c r="B25" s="233"/>
      <c r="C25" s="234"/>
      <c r="D25" s="177" t="s">
        <v>98</v>
      </c>
      <c r="E25" s="177" t="s">
        <v>99</v>
      </c>
    </row>
    <row r="26" spans="2:5" x14ac:dyDescent="0.2">
      <c r="B26" s="233"/>
      <c r="C26" s="234"/>
      <c r="D26" s="177" t="s">
        <v>100</v>
      </c>
      <c r="E26" s="177" t="s">
        <v>101</v>
      </c>
    </row>
    <row r="27" spans="2:5" x14ac:dyDescent="0.2">
      <c r="B27" s="233"/>
      <c r="C27" s="234"/>
      <c r="D27" s="177" t="s">
        <v>102</v>
      </c>
      <c r="E27" s="177" t="s">
        <v>103</v>
      </c>
    </row>
    <row r="28" spans="2:5" x14ac:dyDescent="0.2">
      <c r="B28" s="233"/>
      <c r="C28" s="234"/>
      <c r="D28" s="177" t="s">
        <v>104</v>
      </c>
      <c r="E28" s="177" t="s">
        <v>105</v>
      </c>
    </row>
    <row r="29" spans="2:5" x14ac:dyDescent="0.2">
      <c r="B29" s="233"/>
      <c r="C29" s="234"/>
      <c r="D29" s="177" t="s">
        <v>50</v>
      </c>
      <c r="E29" s="177" t="s">
        <v>51</v>
      </c>
    </row>
    <row r="30" spans="2:5" x14ac:dyDescent="0.2">
      <c r="B30" s="233"/>
      <c r="C30" s="234"/>
      <c r="D30" s="177" t="s">
        <v>106</v>
      </c>
      <c r="E30" s="177" t="s">
        <v>107</v>
      </c>
    </row>
    <row r="31" spans="2:5" x14ac:dyDescent="0.2">
      <c r="B31" s="233"/>
      <c r="C31" s="234"/>
      <c r="D31" s="177" t="s">
        <v>108</v>
      </c>
      <c r="E31" s="177" t="s">
        <v>109</v>
      </c>
    </row>
    <row r="32" spans="2:5" x14ac:dyDescent="0.2">
      <c r="B32" s="233"/>
      <c r="C32" s="234"/>
      <c r="D32" s="177" t="s">
        <v>110</v>
      </c>
      <c r="E32" s="177" t="s">
        <v>52</v>
      </c>
    </row>
    <row r="33" spans="2:5" x14ac:dyDescent="0.2">
      <c r="B33" s="233"/>
      <c r="C33" s="234"/>
      <c r="D33" s="177" t="s">
        <v>111</v>
      </c>
      <c r="E33" s="177" t="s">
        <v>112</v>
      </c>
    </row>
    <row r="34" spans="2:5" x14ac:dyDescent="0.2">
      <c r="B34" s="233"/>
      <c r="C34" s="234"/>
      <c r="D34" s="177" t="s">
        <v>113</v>
      </c>
      <c r="E34" s="177" t="s">
        <v>114</v>
      </c>
    </row>
    <row r="35" spans="2:5" x14ac:dyDescent="0.2">
      <c r="B35" s="233"/>
      <c r="C35" s="234"/>
      <c r="D35" s="177" t="s">
        <v>117</v>
      </c>
      <c r="E35" s="177" t="s">
        <v>118</v>
      </c>
    </row>
    <row r="36" spans="2:5" x14ac:dyDescent="0.2">
      <c r="B36" s="233"/>
      <c r="C36" s="234"/>
      <c r="D36" s="177" t="s">
        <v>119</v>
      </c>
      <c r="E36" s="177" t="s">
        <v>120</v>
      </c>
    </row>
    <row r="37" spans="2:5" x14ac:dyDescent="0.2">
      <c r="B37" s="233"/>
      <c r="C37" s="234"/>
      <c r="D37" s="177" t="s">
        <v>121</v>
      </c>
      <c r="E37" s="177" t="s">
        <v>122</v>
      </c>
    </row>
    <row r="38" spans="2:5" x14ac:dyDescent="0.2">
      <c r="B38" s="233"/>
      <c r="C38" s="234"/>
      <c r="D38" s="177" t="s">
        <v>123</v>
      </c>
      <c r="E38" s="177" t="s">
        <v>124</v>
      </c>
    </row>
    <row r="39" spans="2:5" x14ac:dyDescent="0.2">
      <c r="B39" s="233"/>
      <c r="C39" s="234"/>
      <c r="D39" s="177" t="s">
        <v>125</v>
      </c>
      <c r="E39" s="177" t="s">
        <v>126</v>
      </c>
    </row>
    <row r="40" spans="2:5" x14ac:dyDescent="0.2">
      <c r="B40" s="233"/>
      <c r="C40" s="234"/>
      <c r="D40" s="177" t="s">
        <v>53</v>
      </c>
      <c r="E40" s="177" t="s">
        <v>127</v>
      </c>
    </row>
    <row r="41" spans="2:5" x14ac:dyDescent="0.2">
      <c r="B41" s="233"/>
      <c r="C41" s="234"/>
      <c r="D41" s="177" t="s">
        <v>128</v>
      </c>
      <c r="E41" s="177" t="s">
        <v>129</v>
      </c>
    </row>
    <row r="42" spans="2:5" x14ac:dyDescent="0.2">
      <c r="B42" s="233"/>
      <c r="C42" s="234"/>
      <c r="D42" s="177" t="s">
        <v>130</v>
      </c>
      <c r="E42" s="177" t="s">
        <v>131</v>
      </c>
    </row>
    <row r="43" spans="2:5" x14ac:dyDescent="0.2">
      <c r="B43" s="233"/>
      <c r="C43" s="234"/>
      <c r="D43" s="177" t="s">
        <v>132</v>
      </c>
      <c r="E43" s="177" t="s">
        <v>133</v>
      </c>
    </row>
    <row r="44" spans="2:5" x14ac:dyDescent="0.2">
      <c r="B44" s="233"/>
      <c r="C44" s="234"/>
      <c r="D44" s="177" t="s">
        <v>134</v>
      </c>
      <c r="E44" s="177" t="s">
        <v>135</v>
      </c>
    </row>
    <row r="45" spans="2:5" x14ac:dyDescent="0.2">
      <c r="B45" s="233"/>
      <c r="C45" s="234"/>
      <c r="D45" s="177" t="s">
        <v>54</v>
      </c>
      <c r="E45" s="177" t="s">
        <v>55</v>
      </c>
    </row>
    <row r="46" spans="2:5" x14ac:dyDescent="0.2">
      <c r="B46" s="233"/>
      <c r="C46" s="234"/>
      <c r="D46" s="177" t="s">
        <v>136</v>
      </c>
      <c r="E46" s="177" t="s">
        <v>137</v>
      </c>
    </row>
    <row r="47" spans="2:5" x14ac:dyDescent="0.2">
      <c r="B47" s="233"/>
      <c r="C47" s="234"/>
      <c r="D47" s="177" t="s">
        <v>138</v>
      </c>
      <c r="E47" s="177" t="s">
        <v>56</v>
      </c>
    </row>
    <row r="48" spans="2:5" x14ac:dyDescent="0.2">
      <c r="B48" s="233"/>
      <c r="C48" s="234"/>
      <c r="D48" s="177" t="s">
        <v>139</v>
      </c>
      <c r="E48" s="177" t="s">
        <v>140</v>
      </c>
    </row>
    <row r="49" spans="2:5" x14ac:dyDescent="0.2">
      <c r="B49" s="233"/>
      <c r="C49" s="234"/>
      <c r="D49" s="177" t="s">
        <v>141</v>
      </c>
      <c r="E49" s="177" t="s">
        <v>142</v>
      </c>
    </row>
    <row r="50" spans="2:5" x14ac:dyDescent="0.2">
      <c r="B50" s="233"/>
      <c r="C50" s="234"/>
      <c r="D50" s="177" t="s">
        <v>145</v>
      </c>
      <c r="E50" s="177" t="s">
        <v>146</v>
      </c>
    </row>
    <row r="51" spans="2:5" x14ac:dyDescent="0.2">
      <c r="B51" s="233"/>
      <c r="C51" s="234"/>
      <c r="D51" s="177" t="s">
        <v>147</v>
      </c>
      <c r="E51" s="177" t="s">
        <v>148</v>
      </c>
    </row>
    <row r="52" spans="2:5" x14ac:dyDescent="0.2">
      <c r="B52" s="233"/>
      <c r="C52" s="234"/>
      <c r="D52" s="177" t="s">
        <v>149</v>
      </c>
      <c r="E52" s="177" t="s">
        <v>150</v>
      </c>
    </row>
    <row r="53" spans="2:5" ht="13.15" customHeight="1" x14ac:dyDescent="0.2">
      <c r="B53" s="235"/>
      <c r="C53" s="236"/>
      <c r="D53" s="177" t="s">
        <v>58</v>
      </c>
      <c r="E53" s="177" t="s">
        <v>59</v>
      </c>
    </row>
    <row r="54" spans="2:5" x14ac:dyDescent="0.2">
      <c r="B54" s="237" t="s">
        <v>152</v>
      </c>
      <c r="C54" s="238"/>
      <c r="D54" s="182" t="s">
        <v>115</v>
      </c>
      <c r="E54" s="182" t="s">
        <v>116</v>
      </c>
    </row>
    <row r="55" spans="2:5" x14ac:dyDescent="0.2">
      <c r="B55" s="239" t="s">
        <v>153</v>
      </c>
      <c r="C55" s="239"/>
      <c r="D55" s="177" t="s">
        <v>143</v>
      </c>
      <c r="E55" s="177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F7" sqref="F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192307.69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 t="shared" ref="G4:G7" si="0">I$2&amp;" "&amp;B4&amp;" "&amp;H$2</f>
        <v>max. 192307,69 грн.</v>
      </c>
      <c r="H4" s="184">
        <f>B4+B4*K4</f>
        <v>199999.9976</v>
      </c>
      <c r="I4" s="151">
        <v>0</v>
      </c>
      <c r="K4" s="183">
        <v>0.04</v>
      </c>
      <c r="L4" s="153">
        <f t="shared" ref="L4" si="1">D4/12/(1-1/POWER(1+D4/12,C4))*H4+H4*F4</f>
        <v>21667.569198141362</v>
      </c>
      <c r="M4" s="154">
        <f t="shared" ref="M4:M7" si="2">F4</f>
        <v>2.5000000000000001E-2</v>
      </c>
      <c r="N4" s="154"/>
      <c r="O4" s="155">
        <v>0</v>
      </c>
      <c r="P4" s="151">
        <v>961.54</v>
      </c>
    </row>
    <row r="5" spans="1:16" s="151" customFormat="1" x14ac:dyDescent="0.2">
      <c r="A5" s="151" t="s">
        <v>161</v>
      </c>
      <c r="B5" s="121">
        <v>192307.69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 t="shared" si="0"/>
        <v>max. 192307,69 грн.</v>
      </c>
      <c r="H5" s="184">
        <f t="shared" ref="H5:H6" si="3">B5+B5*K5</f>
        <v>199999.9976</v>
      </c>
      <c r="I5" s="151">
        <v>0</v>
      </c>
      <c r="K5" s="183">
        <v>0.04</v>
      </c>
      <c r="L5" s="153">
        <f t="shared" ref="L5:L7" si="4">D5/12/(1-1/POWER(1+D5/12,C5))*H5+H5*F5</f>
        <v>13334.201256563774</v>
      </c>
      <c r="M5" s="154">
        <f t="shared" si="2"/>
        <v>2.5000000000000001E-2</v>
      </c>
      <c r="N5" s="154"/>
      <c r="O5" s="155">
        <v>0</v>
      </c>
      <c r="P5" s="151">
        <v>961.54</v>
      </c>
    </row>
    <row r="6" spans="1:16" x14ac:dyDescent="0.2">
      <c r="A6" s="151" t="s">
        <v>162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 t="shared" si="0"/>
        <v>max. 192307,69 грн.</v>
      </c>
      <c r="H6" s="184">
        <f t="shared" si="3"/>
        <v>199999.9976</v>
      </c>
      <c r="I6" s="151">
        <v>0</v>
      </c>
      <c r="J6" s="151"/>
      <c r="K6" s="183">
        <v>0.04</v>
      </c>
      <c r="L6" s="153">
        <f t="shared" si="4"/>
        <v>10556.411951965314</v>
      </c>
      <c r="M6" s="154">
        <f t="shared" si="2"/>
        <v>2.5000000000000001E-2</v>
      </c>
      <c r="N6" s="154"/>
      <c r="O6" s="155">
        <v>0</v>
      </c>
      <c r="P6" s="151">
        <v>961.54</v>
      </c>
    </row>
    <row r="7" spans="1:16" s="151" customFormat="1" x14ac:dyDescent="0.2">
      <c r="A7" s="151" t="s">
        <v>163</v>
      </c>
      <c r="B7" s="121">
        <v>200000</v>
      </c>
      <c r="C7" s="151">
        <v>12</v>
      </c>
      <c r="D7" s="152">
        <v>1E-4</v>
      </c>
      <c r="E7" s="152">
        <v>0</v>
      </c>
      <c r="F7" s="152">
        <v>2.8899999999999999E-2</v>
      </c>
      <c r="G7" s="151" t="str">
        <f t="shared" si="0"/>
        <v>max. 200000 грн.</v>
      </c>
      <c r="H7" s="184">
        <f>B7+B7*K7</f>
        <v>200000</v>
      </c>
      <c r="I7" s="151">
        <v>0</v>
      </c>
      <c r="K7" s="183">
        <v>0</v>
      </c>
      <c r="L7" s="153">
        <f t="shared" si="4"/>
        <v>22447.569458152193</v>
      </c>
      <c r="M7" s="154">
        <f t="shared" si="2"/>
        <v>2.8899999999999999E-2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</vt:lpstr>
      <vt:lpstr>Перелік партнерів</vt:lpstr>
      <vt:lpstr>Назви</vt:lpstr>
      <vt:lpstr>Лист2</vt:lpstr>
      <vt:lpstr>'I-Shop'!Область_друку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2024-10-04T05:29:50Z</dcterms:modified>
</cp:coreProperties>
</file>