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BCFBFEA6-8E60-4917-A7FE-85406FCAD33E}" xr6:coauthVersionLast="47" xr6:coauthVersionMax="47" xr10:uidLastSave="{00000000-0000-0000-0000-000000000000}"/>
  <workbookProtection workbookAlgorithmName="SHA-512" workbookHashValue="3Y+IoanaM/CpYycsC5eOQkngGs0MAYJfR0KsRebeU8Lt0547M4iFck35t/ue5p5SojFFiiPq0Iv27bP5pPghNA==" workbookSaltValue="XCIWy3ZzLRCiOyspdoz/eg==" workbookSpinCount="100000" lockStructure="1"/>
  <bookViews>
    <workbookView xWindow="-120" yWindow="-120" windowWidth="29040" windowHeight="15990" tabRatio="863" xr2:uid="{00000000-000D-0000-FFFF-FFFF00000000}"/>
  </bookViews>
  <sheets>
    <sheet name="I-Shop_Грейсові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'I-Shop_Грейсові'!$A$1:$I$103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64" l="1"/>
  <c r="L9" i="164"/>
  <c r="L10" i="164"/>
  <c r="H7" i="165"/>
  <c r="H6" i="165"/>
  <c r="M6" i="165"/>
  <c r="L6" i="165"/>
  <c r="G6" i="165"/>
  <c r="M5" i="165"/>
  <c r="H5" i="165"/>
  <c r="L5" i="165" s="1"/>
  <c r="G5" i="165"/>
  <c r="M4" i="165"/>
  <c r="H4" i="165"/>
  <c r="L4" i="165" s="1"/>
  <c r="G4" i="165"/>
  <c r="M7" i="165"/>
  <c r="L7" i="165"/>
  <c r="G7" i="165"/>
  <c r="C39" i="164" l="1"/>
  <c r="E2" i="164" l="1"/>
  <c r="G39" i="164" l="1"/>
  <c r="G2" i="164" l="1"/>
  <c r="B28" i="164"/>
  <c r="B26" i="164"/>
  <c r="B24" i="164"/>
  <c r="B11" i="164"/>
  <c r="F17" i="164" l="1"/>
  <c r="L7" i="164"/>
  <c r="H3" i="164" l="1"/>
  <c r="F2" i="164"/>
  <c r="F21" i="164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6" i="164"/>
  <c r="F58" i="164"/>
  <c r="F62" i="164"/>
  <c r="F44" i="164"/>
  <c r="F48" i="164"/>
  <c r="F52" i="164"/>
  <c r="F56" i="164"/>
  <c r="F60" i="164"/>
  <c r="F40" i="164"/>
  <c r="F50" i="164"/>
  <c r="F41" i="164"/>
  <c r="F45" i="164"/>
  <c r="F49" i="164"/>
  <c r="F53" i="164"/>
  <c r="F57" i="164"/>
  <c r="F61" i="164"/>
  <c r="F42" i="164"/>
  <c r="F54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<sst xmlns="http://schemas.openxmlformats.org/spreadsheetml/2006/main" count="172" uniqueCount="164">
  <si>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</si>
  <si>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</si>
  <si>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</si>
  <si>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</si>
  <si>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</si>
  <si>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</si>
  <si>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</si>
  <si>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</si>
  <si>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</si>
  <si>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</si>
  <si>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</si>
  <si>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</si>
  <si>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</si>
  <si>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</si>
  <si>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</si>
  <si>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</si>
  <si>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</si>
  <si>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</si>
  <si>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</si>
  <si>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</si>
  <si>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</si>
  <si>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</si>
  <si>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</si>
  <si>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</si>
  <si>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</si>
  <si>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</si>
  <si>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</si>
  <si>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</si>
  <si>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</si>
  <si>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</si>
  <si>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</si>
  <si>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</si>
  <si>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</si>
  <si>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</si>
  <si>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</si>
  <si>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</si>
  <si>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</si>
  <si>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</si>
  <si>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</si>
  <si>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</si>
  <si>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</si>
  <si>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</si>
  <si>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</si>
  <si>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</si>
  <si>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</si>
  <si>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</si>
  <si>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</si>
  <si>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</si>
  <si>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</si>
  <si>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</si>
  <si>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</si>
  <si>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</si>
  <si>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</si>
  <si>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</si>
  <si>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</si>
  <si>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</si>
  <si>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</si>
  <si>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</si>
  <si>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</si>
  <si>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</si>
  <si>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</si>
  <si>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</si>
  <si>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</si>
  <si>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</si>
  <si>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</si>
  <si>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</si>
  <si>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</si>
  <si>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</si>
  <si>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</si>
  <si>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</si>
  <si>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</si>
  <si>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</si>
  <si>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</si>
  <si>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</si>
  <si>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</si>
  <si>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</si>
  <si>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</si>
  <si>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</si>
  <si>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</si>
  <si>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</si>
  <si>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</si>
  <si>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</si>
  <si>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</si>
  <si>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</si>
  <si>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</si>
  <si>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</si>
  <si>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</si>
  <si>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</si>
  <si>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</si>
  <si>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</si>
  <si>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</si>
  <si>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</si>
  <si>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</si>
  <si>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</si>
  <si>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</si>
  <si>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</si>
  <si>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</si>
  <si>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</si>
  <si>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</si>
  <si>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</si>
  <si>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</si>
  <si>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</si>
  <si>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</si>
  <si>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</si>
  <si>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</si>
  <si>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</si>
  <si>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</si>
  <si>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</si>
  <si>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</si>
  <si>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</si>
  <si>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</si>
  <si>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</si>
  <si>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</si>
  <si>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</si>
  <si>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</si>
  <si>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</si>
  <si>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</si>
  <si>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</si>
  <si>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</si>
  <si>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</si>
  <si>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</si>
  <si>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</si>
  <si>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</si>
  <si>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</si>
  <si>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</si>
  <si>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</si>
  <si>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</si>
  <si>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</si>
  <si>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</si>
  <si>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</si>
  <si>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</si>
  <si>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</si>
  <si>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</si>
  <si>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</si>
  <si>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</si>
  <si>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</si>
  <si>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</si>
  <si>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</si>
  <si>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</si>
  <si>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</si>
  <si>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</si>
  <si>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</si>
  <si>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</si>
  <si>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</si>
  <si>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</si>
  <si>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</si>
  <si>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</si>
  <si>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</si>
  <si>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</si>
  <si>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</si>
  <si>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</si>
  <si>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</si>
  <si>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</si>
  <si>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</si>
  <si>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</si>
  <si>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</si>
  <si>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</si>
  <si>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</si>
  <si>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</si>
  <si>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</si>
  <si>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Osnova_I-Shop_0-9-18</t>
  </si>
  <si>
    <t>Osnova_I-Shop_0-6-14</t>
  </si>
  <si>
    <t>Osnova_I-Shop_0-10-24</t>
  </si>
  <si>
    <t>Osnova_I-Shop_0-15-24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</si>
</sst>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VLOOKUP('I-Shop_Грейсові'!H2,Лист2!A:P,16,FALSE)</f>
        <v>877.2</v>
      </c>
      <c r="F2" s="132">
        <f>VLOOKUP(H$2,Лист2!$A:$H,8,0)</f>
        <v>100000.00200000001</v>
      </c>
      <c r="G2" s="177">
        <f ca="1">TODAY()</f>
        <v>45569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57000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100000.00200000001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>
        <v>935</v>
      </c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57000</v>
      </c>
      <c r="G7" s="164"/>
      <c r="H7" s="165"/>
      <c r="I7" s="42"/>
      <c r="J7" s="4"/>
      <c r="K7" s="37"/>
      <c r="L7" s="51" t="str">
        <f>Лист2!A4</f>
        <v>Osnova_I-Shop_0-9-18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Osnova_I-Shop_0-6-14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Osnova_I-Shop_0-10-24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Osnova_I-Shop_0-15-24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9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0.14000000000000001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57000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24963.550000000017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74963.550000000017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0.62163254618644737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45569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45600</v>
      </c>
      <c r="D40" s="19">
        <f>IF(B40&lt;=$F$21,$F$7/$F$21,0)</f>
        <v>3166.6666666666665</v>
      </c>
      <c r="E40" s="20">
        <f>IF(AND(B40&gt;F$13,B40&lt;=$F$21),F$7*F$19,0)</f>
        <v>0</v>
      </c>
      <c r="F40" s="182">
        <f>IF(B40&lt;=$F$21,F$7*F$9/12,0)</f>
        <v>0.47500000000000003</v>
      </c>
      <c r="G40" s="198">
        <f t="shared" ref="G40:G71" si="0">IF(B$40&lt;=F$21,D40+E40+F40,0)</f>
        <v>3167.1416666666664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45630</v>
      </c>
      <c r="D41" s="19">
        <f t="shared" ref="D41:D87" si="2">IF(B41&lt;=$F$21,$F$7/$F$21,0)</f>
        <v>3166.6666666666665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0.47500000000000003</v>
      </c>
      <c r="G41" s="198">
        <f t="shared" si="0"/>
        <v>3167.1416666666664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45661</v>
      </c>
      <c r="D42" s="19">
        <f t="shared" si="2"/>
        <v>3166.6666666666665</v>
      </c>
      <c r="E42" s="20">
        <f t="shared" si="3"/>
        <v>0</v>
      </c>
      <c r="F42" s="182">
        <f t="shared" si="4"/>
        <v>0.47500000000000003</v>
      </c>
      <c r="G42" s="198">
        <f t="shared" si="0"/>
        <v>3167.1416666666664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45692</v>
      </c>
      <c r="D43" s="19">
        <f t="shared" si="2"/>
        <v>3166.6666666666665</v>
      </c>
      <c r="E43" s="20">
        <f t="shared" si="3"/>
        <v>0</v>
      </c>
      <c r="F43" s="182">
        <f t="shared" si="4"/>
        <v>0.47500000000000003</v>
      </c>
      <c r="G43" s="198">
        <f t="shared" si="0"/>
        <v>3167.1416666666664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45720</v>
      </c>
      <c r="D44" s="19">
        <f t="shared" si="2"/>
        <v>3166.6666666666665</v>
      </c>
      <c r="E44" s="20">
        <f t="shared" si="3"/>
        <v>0</v>
      </c>
      <c r="F44" s="182">
        <f t="shared" si="4"/>
        <v>0.47500000000000003</v>
      </c>
      <c r="G44" s="198">
        <f t="shared" si="0"/>
        <v>3167.1416666666664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45751</v>
      </c>
      <c r="D45" s="19">
        <f t="shared" si="2"/>
        <v>3166.6666666666665</v>
      </c>
      <c r="E45" s="20">
        <f t="shared" si="3"/>
        <v>0</v>
      </c>
      <c r="F45" s="182">
        <f t="shared" si="4"/>
        <v>0.47500000000000003</v>
      </c>
      <c r="G45" s="198">
        <f t="shared" si="0"/>
        <v>3167.1416666666664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45781</v>
      </c>
      <c r="D46" s="19">
        <f t="shared" si="2"/>
        <v>3166.6666666666665</v>
      </c>
      <c r="E46" s="20">
        <f t="shared" si="3"/>
        <v>0</v>
      </c>
      <c r="F46" s="182">
        <f t="shared" si="4"/>
        <v>0.47500000000000003</v>
      </c>
      <c r="G46" s="198">
        <f t="shared" si="0"/>
        <v>3167.1416666666664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45812</v>
      </c>
      <c r="D47" s="19">
        <f t="shared" si="2"/>
        <v>3166.6666666666665</v>
      </c>
      <c r="E47" s="20">
        <f t="shared" si="3"/>
        <v>0</v>
      </c>
      <c r="F47" s="182">
        <f t="shared" si="4"/>
        <v>0.47500000000000003</v>
      </c>
      <c r="G47" s="198">
        <f t="shared" si="0"/>
        <v>3167.1416666666664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45842</v>
      </c>
      <c r="D48" s="19">
        <f t="shared" si="2"/>
        <v>3166.6666666666665</v>
      </c>
      <c r="E48" s="20">
        <f t="shared" si="3"/>
        <v>0</v>
      </c>
      <c r="F48" s="182">
        <f t="shared" si="4"/>
        <v>0.47500000000000003</v>
      </c>
      <c r="G48" s="198">
        <f t="shared" si="0"/>
        <v>3167.1416666666664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45873</v>
      </c>
      <c r="D49" s="19">
        <f t="shared" si="2"/>
        <v>3166.6666666666665</v>
      </c>
      <c r="E49" s="20">
        <f t="shared" si="3"/>
        <v>1995.0000000000002</v>
      </c>
      <c r="F49" s="182">
        <f t="shared" si="4"/>
        <v>0.47500000000000003</v>
      </c>
      <c r="G49" s="198">
        <f t="shared" si="0"/>
        <v>5162.1416666666673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45904</v>
      </c>
      <c r="D50" s="19">
        <f t="shared" si="2"/>
        <v>3166.6666666666665</v>
      </c>
      <c r="E50" s="20">
        <f t="shared" si="3"/>
        <v>1995.0000000000002</v>
      </c>
      <c r="F50" s="182">
        <f t="shared" si="4"/>
        <v>0.47500000000000003</v>
      </c>
      <c r="G50" s="198">
        <f t="shared" si="0"/>
        <v>5162.1416666666673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45934</v>
      </c>
      <c r="D51" s="19">
        <f t="shared" si="2"/>
        <v>3166.6666666666665</v>
      </c>
      <c r="E51" s="20">
        <f t="shared" si="3"/>
        <v>1995.0000000000002</v>
      </c>
      <c r="F51" s="182">
        <f t="shared" si="4"/>
        <v>0.47500000000000003</v>
      </c>
      <c r="G51" s="198">
        <f t="shared" si="0"/>
        <v>5162.1416666666673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45965</v>
      </c>
      <c r="D52" s="19">
        <f t="shared" si="2"/>
        <v>3166.6666666666665</v>
      </c>
      <c r="E52" s="20">
        <f t="shared" si="3"/>
        <v>1995.0000000000002</v>
      </c>
      <c r="F52" s="182">
        <f t="shared" si="4"/>
        <v>0.47500000000000003</v>
      </c>
      <c r="G52" s="198">
        <f t="shared" si="0"/>
        <v>5162.1416666666673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45995</v>
      </c>
      <c r="D53" s="19">
        <f t="shared" si="2"/>
        <v>3166.6666666666665</v>
      </c>
      <c r="E53" s="20">
        <f t="shared" si="3"/>
        <v>1995.0000000000002</v>
      </c>
      <c r="F53" s="182">
        <f t="shared" si="4"/>
        <v>0.47500000000000003</v>
      </c>
      <c r="G53" s="198">
        <f t="shared" si="0"/>
        <v>5162.1416666666673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46026</v>
      </c>
      <c r="D54" s="19">
        <f t="shared" si="2"/>
        <v>3166.6666666666665</v>
      </c>
      <c r="E54" s="20">
        <f t="shared" si="3"/>
        <v>1995.0000000000002</v>
      </c>
      <c r="F54" s="182">
        <f t="shared" si="4"/>
        <v>0.47500000000000003</v>
      </c>
      <c r="G54" s="198">
        <f t="shared" si="0"/>
        <v>5162.1416666666673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46057</v>
      </c>
      <c r="D55" s="19">
        <f t="shared" si="2"/>
        <v>3166.6666666666665</v>
      </c>
      <c r="E55" s="20">
        <f t="shared" si="3"/>
        <v>1995.0000000000002</v>
      </c>
      <c r="F55" s="182">
        <f t="shared" si="4"/>
        <v>0.47500000000000003</v>
      </c>
      <c r="G55" s="198">
        <f t="shared" si="0"/>
        <v>5162.1416666666673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46085</v>
      </c>
      <c r="D56" s="19">
        <f t="shared" si="2"/>
        <v>3166.6666666666665</v>
      </c>
      <c r="E56" s="20">
        <f t="shared" si="3"/>
        <v>1995.0000000000002</v>
      </c>
      <c r="F56" s="182">
        <f t="shared" si="4"/>
        <v>0.47500000000000003</v>
      </c>
      <c r="G56" s="198">
        <f t="shared" si="0"/>
        <v>5162.1416666666673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46116</v>
      </c>
      <c r="D57" s="19">
        <f t="shared" si="2"/>
        <v>3166.6666666666665</v>
      </c>
      <c r="E57" s="20">
        <f t="shared" si="3"/>
        <v>1995.0000000000002</v>
      </c>
      <c r="F57" s="182">
        <f t="shared" si="4"/>
        <v>0.47500000000000003</v>
      </c>
      <c r="G57" s="198">
        <f t="shared" si="0"/>
        <v>5162.1416666666673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46146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46177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46207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46238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46269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46299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46330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46360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46391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46422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46450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46481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46511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46542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46572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46603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46634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46664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46695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46725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46756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46787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46816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46847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46877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46908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46938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46969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47000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47030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47061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47091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47122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47153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47181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47212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47242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47273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47303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47334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47365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47395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56999.999999999985</v>
      </c>
      <c r="E100" s="93">
        <f>SUM(E40:E99)</f>
        <v>17955.000000000004</v>
      </c>
      <c r="F100" s="99">
        <f>SUM(F40:F99)</f>
        <v>8.5499999999999972</v>
      </c>
      <c r="G100" s="211">
        <f>SUM(G40:H99)</f>
        <v>74963.550000000017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qErIOdx6USYsJ6YgeQrZRfhelDpxQBC9Xzgd5kr81LLtqL2cvLrw2j5RThP+xZeZuaqiRvrXT+P9cQuYzf1VA==" saltValue="KX8w9iFQCmT66E/jpClvi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P8" sqref="P8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87719.3</v>
      </c>
      <c r="C4" s="151">
        <v>18</v>
      </c>
      <c r="D4" s="152">
        <v>1E-4</v>
      </c>
      <c r="E4" s="152">
        <v>0</v>
      </c>
      <c r="F4" s="152">
        <v>3.5000000000000003E-2</v>
      </c>
      <c r="G4" s="151" t="str">
        <f t="shared" ref="G4:G5" si="0">I$2&amp;" "&amp;B4&amp;" "&amp;H$2</f>
        <v>max. 87719,3 грн.</v>
      </c>
      <c r="H4" s="185">
        <f t="shared" ref="H4:H7" si="1">B4+B4*K4</f>
        <v>100000.00200000001</v>
      </c>
      <c r="I4" s="151">
        <v>9</v>
      </c>
      <c r="K4" s="184">
        <v>0.14000000000000001</v>
      </c>
      <c r="L4" s="153">
        <f t="shared" ref="L4:L6" si="2">D4/12/(1-1/POWER(1+D4/12,C4))*H4+H4*F4</f>
        <v>9055.9955618459153</v>
      </c>
      <c r="M4" s="154">
        <f t="shared" ref="M4:M5" si="3">F4</f>
        <v>3.5000000000000003E-2</v>
      </c>
      <c r="N4" s="154"/>
      <c r="O4" s="155">
        <v>0</v>
      </c>
      <c r="P4" s="151">
        <v>877.2</v>
      </c>
    </row>
    <row r="5" spans="1:16" x14ac:dyDescent="0.2">
      <c r="A5" s="151" t="s">
        <v>161</v>
      </c>
      <c r="B5" s="121">
        <v>91743.12</v>
      </c>
      <c r="C5" s="151">
        <v>14</v>
      </c>
      <c r="D5" s="152">
        <v>1E-4</v>
      </c>
      <c r="E5" s="152">
        <v>0</v>
      </c>
      <c r="F5" s="152">
        <v>3.5000000000000003E-2</v>
      </c>
      <c r="G5" s="151" t="str">
        <f t="shared" si="0"/>
        <v>max. 91743,12 грн.</v>
      </c>
      <c r="H5" s="185">
        <f t="shared" si="1"/>
        <v>100000.00079999999</v>
      </c>
      <c r="I5" s="151">
        <v>6</v>
      </c>
      <c r="J5" s="151"/>
      <c r="K5" s="184">
        <v>0.09</v>
      </c>
      <c r="L5" s="153">
        <f t="shared" si="2"/>
        <v>10643.303664604526</v>
      </c>
      <c r="M5" s="154">
        <f t="shared" si="3"/>
        <v>3.5000000000000003E-2</v>
      </c>
      <c r="N5" s="154"/>
      <c r="O5" s="155">
        <v>0</v>
      </c>
      <c r="P5" s="151">
        <v>917.43</v>
      </c>
    </row>
    <row r="6" spans="1:16" x14ac:dyDescent="0.2">
      <c r="A6" s="151" t="s">
        <v>162</v>
      </c>
      <c r="B6" s="121">
        <v>90909.09</v>
      </c>
      <c r="C6" s="151">
        <v>24</v>
      </c>
      <c r="D6" s="152">
        <v>1E-4</v>
      </c>
      <c r="E6" s="152">
        <v>0</v>
      </c>
      <c r="F6" s="152">
        <v>3.9899999999999998E-2</v>
      </c>
      <c r="G6" s="151" t="str">
        <f>I$2&amp;" "&amp;B6&amp;" "&amp;H$2</f>
        <v>max. 90909,09 грн.</v>
      </c>
      <c r="H6" s="185">
        <f t="shared" si="1"/>
        <v>99999.998999999996</v>
      </c>
      <c r="I6" s="151">
        <v>10</v>
      </c>
      <c r="J6" s="151"/>
      <c r="K6" s="184">
        <v>0.1</v>
      </c>
      <c r="L6" s="153">
        <f t="shared" si="2"/>
        <v>8157.1006267160883</v>
      </c>
      <c r="M6" s="154">
        <f>F6</f>
        <v>3.9899999999999998E-2</v>
      </c>
      <c r="N6" s="154"/>
      <c r="O6" s="155">
        <v>0</v>
      </c>
      <c r="P6" s="151">
        <v>909.09</v>
      </c>
    </row>
    <row r="7" spans="1:16" x14ac:dyDescent="0.2">
      <c r="A7" s="151" t="s">
        <v>163</v>
      </c>
      <c r="B7" s="121">
        <v>83333.33</v>
      </c>
      <c r="C7" s="151">
        <v>24</v>
      </c>
      <c r="D7" s="152">
        <v>1E-4</v>
      </c>
      <c r="E7" s="152">
        <v>0</v>
      </c>
      <c r="F7" s="152">
        <v>3.5000000000000003E-2</v>
      </c>
      <c r="G7" s="151" t="str">
        <f>I$2&amp;" "&amp;B7&amp;" "&amp;H$2</f>
        <v>max. 83333,33 грн.</v>
      </c>
      <c r="H7" s="185">
        <f t="shared" si="1"/>
        <v>99999.995999999999</v>
      </c>
      <c r="I7" s="151">
        <v>15</v>
      </c>
      <c r="J7" s="151"/>
      <c r="K7" s="184">
        <v>0.2</v>
      </c>
      <c r="L7" s="153">
        <f t="shared" ref="L7" si="4">D7/12/(1-1/POWER(1+D7/12,C7))*H7+H7*F7</f>
        <v>7667.1004016030674</v>
      </c>
      <c r="M7" s="154">
        <f>F7</f>
        <v>3.5000000000000003E-2</v>
      </c>
      <c r="N7" s="154"/>
      <c r="O7" s="155">
        <v>0</v>
      </c>
      <c r="P7" s="151">
        <v>833.33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I-Shop_Грейсові</vt:lpstr>
      <vt:lpstr>Перелік партнерів</vt:lpstr>
      <vt:lpstr>Назви</vt:lpstr>
      <vt:lpstr>Лист2</vt:lpstr>
      <vt:lpstr>'I-Shop_Грейсові'!Область_друку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2024-10-04T05:30:45Z</dcterms:modified>
</cp:coreProperties>
</file>