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022DBE11-514A-4CE3-82F3-77D33E2F03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алькулятор" sheetId="4" r:id="rId1"/>
    <sheet name="Лист1" sheetId="1" r:id="rId2"/>
    <sheet name="Лист2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N9" i="4"/>
  <c r="J11" i="4"/>
  <c r="J9" i="4" l="1"/>
  <c r="E19" i="1" l="1"/>
  <c r="I19" i="1"/>
  <c r="M5" i="1" l="1"/>
  <c r="M11" i="1" s="1"/>
  <c r="M29" i="1" l="1"/>
  <c r="M25" i="1"/>
  <c r="M21" i="1"/>
  <c r="M17" i="1"/>
  <c r="M20" i="1"/>
  <c r="M26" i="1"/>
  <c r="M22" i="1"/>
  <c r="M18" i="1"/>
  <c r="M24" i="1"/>
  <c r="M27" i="1"/>
  <c r="M23" i="1"/>
  <c r="M19" i="1"/>
  <c r="M15" i="1"/>
  <c r="M28" i="1"/>
  <c r="M16" i="1"/>
  <c r="M13" i="1"/>
  <c r="M8" i="1"/>
  <c r="M10" i="1"/>
  <c r="N11" i="1" s="1"/>
  <c r="M12" i="1"/>
  <c r="M14" i="1"/>
  <c r="M7" i="1"/>
  <c r="M9" i="1"/>
  <c r="M6" i="1"/>
  <c r="N6" i="1" s="1"/>
  <c r="N9" i="1" l="1"/>
  <c r="N14" i="1"/>
  <c r="N26" i="1"/>
  <c r="N22" i="1"/>
  <c r="N18" i="1"/>
  <c r="N28" i="1"/>
  <c r="N24" i="1"/>
  <c r="N20" i="1"/>
  <c r="N16" i="1"/>
  <c r="N29" i="1"/>
  <c r="N25" i="1"/>
  <c r="N21" i="1"/>
  <c r="N17" i="1"/>
  <c r="N12" i="1"/>
  <c r="N8" i="1"/>
  <c r="N7" i="1"/>
  <c r="N27" i="1"/>
  <c r="N23" i="1"/>
  <c r="N19" i="1"/>
  <c r="N10" i="1"/>
  <c r="N13" i="1"/>
  <c r="O13" i="1" l="1"/>
  <c r="O11" i="1"/>
  <c r="J6" i="1" s="1"/>
  <c r="O24" i="1"/>
  <c r="O8" i="1"/>
  <c r="J7" i="1" s="1"/>
  <c r="O9" i="1"/>
  <c r="O14" i="1"/>
  <c r="O18" i="1"/>
  <c r="O29" i="1"/>
  <c r="O21" i="1"/>
  <c r="R9" i="1" l="1"/>
  <c r="H8" i="1"/>
  <c r="R6" i="1"/>
  <c r="J8" i="1"/>
  <c r="F6" i="1"/>
  <c r="F7" i="1"/>
  <c r="F8" i="1" l="1"/>
  <c r="F19" i="1" s="1"/>
  <c r="D8" i="1"/>
  <c r="J19" i="1"/>
  <c r="J15" i="4" l="1"/>
  <c r="J22" i="4" s="1"/>
</calcChain>
</file>

<file path=xl/sharedStrings.xml><?xml version="1.0" encoding="utf-8"?>
<sst xmlns="http://schemas.openxmlformats.org/spreadsheetml/2006/main" count="71" uniqueCount="46">
  <si>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</si>
  <si>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</si>
  <si>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</si>
  <si>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</si>
  <si>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</si>
  <si>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</si>
  <si>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</si>
  <si>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</si>
  <si>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</si>
  <si>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</si>
  <si>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</si>
  <si>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</si>
  <si>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</si>
  <si>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</si>
  <si>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</si>
  <si>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</si>
  <si>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</si>
  <si>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Термін вкладу (міс.)</t>
  </si>
  <si>
    <t>Умови продукту</t>
  </si>
  <si>
    <t>Калькулятор</t>
  </si>
  <si>
    <t>Сума вкладу</t>
  </si>
  <si>
    <t>гривня</t>
  </si>
  <si>
    <t>ні</t>
  </si>
  <si>
    <t>оформлення через</t>
  </si>
  <si>
    <t>Дохід до оподаткування</t>
  </si>
  <si>
    <t>Дохід після оподаткування</t>
  </si>
  <si>
    <t>Податки</t>
  </si>
  <si>
    <t>Процента ставка після оподаткування</t>
  </si>
  <si>
    <t>без  поповнення</t>
  </si>
  <si>
    <t>Платежі за додаткові та супутні послуги, грн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</si>
  <si>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</si>
  <si>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щомісячно</t>
  </si>
  <si>
    <t>12 міс</t>
  </si>
  <si>
    <t>18 міс</t>
  </si>
  <si>
    <t>9 міс</t>
  </si>
  <si>
    <t>так</t>
  </si>
  <si>
    <t>Процентна ставка на 1-й період 4 міс, % річних</t>
  </si>
  <si>
    <t>Процентна ставка на 2-й період 4 міс, % річних</t>
  </si>
  <si>
    <t>Процентна ставка на 3-й період 4 міс, % річних</t>
  </si>
  <si>
    <t>КАЛЬКУЛЯТОР ПО ДЕПОЗИТУ "СМІЛИВИЙ"</t>
  </si>
  <si>
    <t>відділення</t>
  </si>
  <si>
    <t>в кінці терміну</t>
  </si>
  <si>
    <t xml:space="preserve">% 1-4й місяць </t>
  </si>
  <si>
    <t>% з 5-8й міс</t>
  </si>
  <si>
    <t>% 9-12й міс</t>
  </si>
  <si>
    <t>щомісячно/в кінці терміну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</si>
</sst>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i/>
      <sz val="11"/>
      <name val="Arial"/>
      <family val="2"/>
      <charset val="204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rgb="FFFFFF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5" fillId="11" borderId="0" xfId="0" applyFont="1" applyFill="1"/>
    <xf numFmtId="0" fontId="7" fillId="1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Alignment="1">
      <alignment horizontal="right" vertical="center"/>
    </xf>
    <xf numFmtId="0" fontId="8" fillId="12" borderId="0" xfId="0" applyFont="1" applyFill="1" applyAlignment="1" applyProtection="1">
      <alignment horizontal="center" vertical="center"/>
      <protection locked="0"/>
    </xf>
    <xf numFmtId="0" fontId="7" fillId="12" borderId="0" xfId="0" applyFont="1" applyFill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Alignment="1" applyProtection="1">
      <alignment horizontal="center" vertical="center"/>
      <protection locked="0"/>
    </xf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0" fontId="0" fillId="13" borderId="0" xfId="0" applyFill="1"/>
    <xf numFmtId="0" fontId="19" fillId="12" borderId="0" xfId="0" applyFont="1" applyFill="1" applyAlignment="1">
      <alignment horizontal="left" vertical="center" wrapText="1"/>
    </xf>
    <xf numFmtId="0" fontId="12" fillId="12" borderId="0" xfId="0" applyFont="1" applyFill="1" applyAlignment="1">
      <alignment horizontal="center" vertical="center"/>
    </xf>
    <xf numFmtId="2" fontId="0" fillId="13" borderId="1" xfId="0" applyNumberForma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 vertical="center"/>
    </xf>
    <xf numFmtId="10" fontId="21" fillId="10" borderId="0" xfId="1" applyNumberFormat="1" applyFont="1" applyFill="1" applyBorder="1" applyAlignment="1">
      <alignment vertical="center"/>
    </xf>
    <xf numFmtId="10" fontId="21" fillId="10" borderId="18" xfId="1" applyNumberFormat="1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10" fontId="17" fillId="12" borderId="0" xfId="1" applyNumberFormat="1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left" vertical="center" wrapText="1"/>
    </xf>
    <xf numFmtId="9" fontId="0" fillId="0" borderId="0" xfId="0" applyNumberFormat="1"/>
    <xf numFmtId="0" fontId="0" fillId="15" borderId="0" xfId="0" applyFill="1"/>
    <xf numFmtId="2" fontId="0" fillId="16" borderId="0" xfId="0" applyNumberFormat="1" applyFill="1"/>
    <xf numFmtId="2" fontId="0" fillId="16" borderId="1" xfId="0" applyNumberFormat="1" applyFill="1" applyBorder="1" applyAlignment="1">
      <alignment horizontal="center"/>
    </xf>
    <xf numFmtId="0" fontId="0" fillId="17" borderId="0" xfId="0" applyFill="1"/>
    <xf numFmtId="2" fontId="0" fillId="16" borderId="1" xfId="0" applyNumberFormat="1" applyFill="1" applyBorder="1" applyAlignment="1">
      <alignment horizontal="center" vertical="center"/>
    </xf>
    <xf numFmtId="10" fontId="0" fillId="18" borderId="1" xfId="1" applyNumberFormat="1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horizontal="center" vertical="center" wrapText="1"/>
    </xf>
    <xf numFmtId="0" fontId="12" fillId="12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left" vertical="center" wrapText="1"/>
    </xf>
    <xf numFmtId="0" fontId="15" fillId="12" borderId="13" xfId="0" applyFont="1" applyFill="1" applyBorder="1" applyAlignment="1">
      <alignment horizontal="left" vertical="center" wrapText="1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right"/>
    </xf>
    <xf numFmtId="10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9" fillId="12" borderId="0" xfId="0" applyFont="1" applyFill="1" applyAlignment="1">
      <alignment horizontal="left" vertical="center" wrapText="1"/>
    </xf>
    <xf numFmtId="0" fontId="11" fillId="12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right"/>
    </xf>
    <xf numFmtId="0" fontId="0" fillId="12" borderId="0" xfId="0" applyFill="1" applyAlignment="1">
      <alignment horizontal="center"/>
    </xf>
    <xf numFmtId="0" fontId="10" fillId="12" borderId="0" xfId="0" applyFont="1" applyFill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right" vertical="center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10" fontId="20" fillId="10" borderId="21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152400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showGridLines="0" tabSelected="1" zoomScale="50" zoomScaleNormal="50" workbookViewId="0">
      <selection activeCell="N9" sqref="N9"/>
    </sheetView>
  </sheetViews>
  <sheetFormatPr defaultRowHeight="15" x14ac:dyDescent="0.25"/>
  <cols>
    <col min="1" max="1" width="0.7109375" customWidth="1"/>
    <col min="2" max="2" width="4.5703125" style="10" customWidth="1"/>
    <col min="3" max="3" width="6.140625" style="10" customWidth="1"/>
    <col min="4" max="4" width="33.42578125" customWidth="1"/>
    <col min="5" max="5" width="7.7109375" customWidth="1"/>
    <col min="6" max="6" width="25.85546875" customWidth="1"/>
    <col min="7" max="7" width="4.85546875" customWidth="1"/>
    <col min="8" max="8" width="23.42578125" customWidth="1"/>
    <col min="9" max="9" width="12.140625" customWidth="1"/>
    <col min="10" max="10" width="13.28515625" customWidth="1"/>
    <col min="11" max="11" width="11" customWidth="1"/>
    <col min="12" max="12" width="3.140625" customWidth="1"/>
    <col min="13" max="13" width="23" customWidth="1"/>
    <col min="14" max="14" width="16.28515625" customWidth="1"/>
  </cols>
  <sheetData>
    <row r="1" spans="1:18" ht="22.9" customHeight="1" x14ac:dyDescent="0.25">
      <c r="A1" s="10"/>
      <c r="B1" s="70" t="s">
        <v>39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0"/>
      <c r="P1" s="10"/>
      <c r="Q1" s="10"/>
      <c r="R1" s="10"/>
    </row>
    <row r="2" spans="1:18" ht="18" x14ac:dyDescent="0.25">
      <c r="A2" s="10"/>
      <c r="B2" s="56" t="s">
        <v>18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10"/>
      <c r="P2" s="10"/>
      <c r="Q2" s="10"/>
      <c r="R2" s="10"/>
    </row>
    <row r="3" spans="1:18" x14ac:dyDescent="0.25">
      <c r="A3" s="10"/>
      <c r="B3" s="57" t="s">
        <v>16</v>
      </c>
      <c r="C3" s="57"/>
      <c r="D3" s="57"/>
      <c r="E3" s="57"/>
      <c r="F3" s="57"/>
      <c r="G3" s="15"/>
      <c r="H3" s="58" t="s">
        <v>21</v>
      </c>
      <c r="I3" s="58"/>
      <c r="J3" s="58"/>
      <c r="K3" s="58"/>
      <c r="L3" s="58"/>
      <c r="M3" s="58"/>
      <c r="N3" s="58"/>
      <c r="O3" s="10"/>
      <c r="P3" s="10"/>
      <c r="Q3" s="10"/>
      <c r="R3" s="10"/>
    </row>
    <row r="4" spans="1:18" x14ac:dyDescent="0.25">
      <c r="A4" s="10"/>
      <c r="B4" s="57" t="s">
        <v>0</v>
      </c>
      <c r="C4" s="57"/>
      <c r="D4" s="57"/>
      <c r="E4" s="57"/>
      <c r="F4" s="57"/>
      <c r="G4" s="14"/>
      <c r="H4" s="59" t="s">
        <v>45</v>
      </c>
      <c r="I4" s="59"/>
      <c r="J4" s="59"/>
      <c r="K4" s="59"/>
      <c r="L4" s="59"/>
      <c r="M4" s="59"/>
      <c r="N4" s="59"/>
      <c r="O4" s="10"/>
      <c r="P4" s="10"/>
      <c r="Q4" s="10"/>
      <c r="R4" s="10"/>
    </row>
    <row r="5" spans="1:18" x14ac:dyDescent="0.25">
      <c r="A5" s="10"/>
      <c r="B5" s="57" t="s">
        <v>1</v>
      </c>
      <c r="C5" s="57"/>
      <c r="D5" s="57"/>
      <c r="E5" s="57"/>
      <c r="F5" s="57"/>
      <c r="G5" s="14"/>
      <c r="H5" s="60" t="s">
        <v>28</v>
      </c>
      <c r="I5" s="60"/>
      <c r="J5" s="60"/>
      <c r="K5" s="60"/>
      <c r="L5" s="60"/>
      <c r="M5" s="60"/>
      <c r="N5" s="60"/>
      <c r="O5" s="10"/>
      <c r="P5" s="10"/>
      <c r="Q5" s="10"/>
      <c r="R5" s="10"/>
    </row>
    <row r="6" spans="1:18" x14ac:dyDescent="0.25">
      <c r="A6" s="10"/>
      <c r="B6" s="57" t="s">
        <v>3</v>
      </c>
      <c r="C6" s="57"/>
      <c r="D6" s="57"/>
      <c r="E6" s="57"/>
      <c r="F6" s="57"/>
      <c r="G6" s="14"/>
      <c r="H6" s="60">
        <v>1000</v>
      </c>
      <c r="I6" s="60"/>
      <c r="J6" s="60"/>
      <c r="K6" s="60"/>
      <c r="L6" s="60"/>
      <c r="M6" s="60"/>
      <c r="N6" s="60"/>
      <c r="O6" s="10"/>
      <c r="P6" s="10"/>
      <c r="Q6" s="10"/>
      <c r="R6" s="10"/>
    </row>
    <row r="7" spans="1:18" x14ac:dyDescent="0.25">
      <c r="A7" s="10"/>
      <c r="B7" s="57" t="s">
        <v>2</v>
      </c>
      <c r="C7" s="57"/>
      <c r="D7" s="57"/>
      <c r="E7" s="57"/>
      <c r="F7" s="57"/>
      <c r="G7" s="14"/>
      <c r="H7" s="60" t="s">
        <v>35</v>
      </c>
      <c r="I7" s="60"/>
      <c r="J7" s="60"/>
      <c r="K7" s="60"/>
      <c r="L7" s="60"/>
      <c r="M7" s="60"/>
      <c r="N7" s="60"/>
      <c r="O7" s="10"/>
      <c r="P7" s="10"/>
      <c r="Q7" s="10"/>
      <c r="R7" s="10"/>
    </row>
    <row r="8" spans="1:18" ht="18.75" thickBot="1" x14ac:dyDescent="0.3">
      <c r="A8" s="10"/>
      <c r="B8" s="56" t="s">
        <v>19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0"/>
      <c r="P8" s="10"/>
      <c r="Q8" s="10"/>
      <c r="R8" s="10"/>
    </row>
    <row r="9" spans="1:18" ht="31.9" customHeight="1" thickBot="1" x14ac:dyDescent="0.3">
      <c r="A9" s="10"/>
      <c r="B9" s="36"/>
      <c r="C9" s="36"/>
      <c r="D9" s="36"/>
      <c r="E9" s="36"/>
      <c r="F9" s="36"/>
      <c r="G9" s="36"/>
      <c r="H9" s="61" t="s">
        <v>36</v>
      </c>
      <c r="I9" s="62"/>
      <c r="J9" s="63">
        <f>IF(AND($F$21="в кінці терміну",$F$19="ні",$F$17="відділення",$F$15="гривня"),VLOOKUP($F$23,Лист1!B3:J8,6,0),IF(AND($F$21="щомісячно",$F$19="ні",$F$17="відділення",$F$15="гривня"),VLOOKUP($F$23,Лист1!B3:J8,8,0),IF(AND($F$21="в кінці терміну",$F$19="ні",$F$17="інтернет-банкінг",$F$15="гривня"),VLOOKUP($F$23,Лист1!B3:J8,6,0),IF(AND($F$21="щомісячно",$F$19="ні",$F$17="інтернет-банкінг",$F$15="гривня"),VLOOKUP($F$23,Лист1!B3:J8,8,0),))))</f>
        <v>0.125</v>
      </c>
      <c r="K9" s="64"/>
      <c r="L9" s="36"/>
      <c r="M9" s="35" t="s">
        <v>27</v>
      </c>
      <c r="N9" s="40">
        <f>((J9*4)+(J11*4)+(J13*4))/12-((((J9*4)+(J11*4)+(J13*4))/12*23%))</f>
        <v>0.12063333333333334</v>
      </c>
      <c r="O9" s="39"/>
      <c r="P9" s="10"/>
      <c r="Q9" s="10"/>
      <c r="R9" s="10"/>
    </row>
    <row r="10" spans="1:18" ht="8.4499999999999993" customHeight="1" thickBot="1" x14ac:dyDescent="0.3">
      <c r="A10" s="10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10"/>
      <c r="P10" s="10"/>
      <c r="Q10" s="10"/>
      <c r="R10" s="10"/>
    </row>
    <row r="11" spans="1:18" ht="35.450000000000003" customHeight="1" thickBot="1" x14ac:dyDescent="0.3">
      <c r="A11" s="10"/>
      <c r="B11" s="87" t="s">
        <v>20</v>
      </c>
      <c r="C11" s="87"/>
      <c r="D11" s="87"/>
      <c r="E11" s="24"/>
      <c r="F11" s="17">
        <v>100000</v>
      </c>
      <c r="G11" s="25"/>
      <c r="H11" s="61" t="s">
        <v>37</v>
      </c>
      <c r="I11" s="62"/>
      <c r="J11" s="63">
        <f>IF(AND($F$21="в кінці терміну",$F$19="ні",$F$17="відділення",$F$15="гривня"),VLOOKUP($F$23,Лист1!B5:J10,2,0),IF(AND($F$21="щомісячно",$F$19="ні",$F$17="відділення",$F$15="гривня"),VLOOKUP($F$23,Лист1!B5:J10,4,0),IF(AND($F$21="в кінці терміну",$F$19="ні",$F$17="інтернет-банкінг",$F$15="гривня"),VLOOKUP($F$23,Лист1!B5:J10,2,0),IF(AND($F$21="щомісячно",$F$19="ні",$F$17="інтернет-банкінг",$F$15="гривня"),VLOOKUP($F$23,Лист1!B5:J10,4,0),))))</f>
        <v>0.14499999999999999</v>
      </c>
      <c r="K11" s="64"/>
      <c r="L11" s="41"/>
      <c r="M11" s="35"/>
      <c r="N11" s="45"/>
      <c r="O11" s="10"/>
      <c r="P11" s="10"/>
      <c r="Q11" s="10"/>
      <c r="R11" s="10"/>
    </row>
    <row r="12" spans="1:18" ht="3" customHeight="1" thickBot="1" x14ac:dyDescent="0.3">
      <c r="A12" s="10"/>
      <c r="B12" s="26"/>
      <c r="C12" s="26"/>
      <c r="D12" s="26"/>
      <c r="E12" s="24"/>
      <c r="F12" s="27"/>
      <c r="G12" s="25"/>
      <c r="H12" s="29"/>
      <c r="I12" s="29"/>
      <c r="J12" s="31"/>
      <c r="K12" s="31"/>
      <c r="L12" s="45"/>
      <c r="M12" s="45"/>
      <c r="N12" s="45"/>
      <c r="O12" s="10"/>
      <c r="P12" s="10"/>
      <c r="Q12" s="10"/>
      <c r="R12" s="10"/>
    </row>
    <row r="13" spans="1:18" ht="34.9" customHeight="1" thickBot="1" x14ac:dyDescent="0.3">
      <c r="A13" s="10"/>
      <c r="B13" s="26"/>
      <c r="C13" s="26"/>
      <c r="D13" s="26"/>
      <c r="E13" s="24"/>
      <c r="F13" s="27"/>
      <c r="G13" s="25"/>
      <c r="H13" s="61" t="s">
        <v>38</v>
      </c>
      <c r="I13" s="61"/>
      <c r="J13" s="90">
        <v>0.2</v>
      </c>
      <c r="K13" s="90"/>
      <c r="L13" s="45"/>
      <c r="M13" s="45"/>
      <c r="N13" s="45"/>
      <c r="O13" s="10"/>
      <c r="P13" s="10"/>
      <c r="Q13" s="10"/>
      <c r="R13" s="10"/>
    </row>
    <row r="14" spans="1:18" ht="8.4499999999999993" customHeight="1" thickBot="1" x14ac:dyDescent="0.3">
      <c r="A14" s="10"/>
      <c r="B14" s="26"/>
      <c r="C14" s="26"/>
      <c r="D14" s="26"/>
      <c r="E14" s="24"/>
      <c r="F14" s="27"/>
      <c r="G14" s="25"/>
      <c r="H14" s="29"/>
      <c r="I14" s="29"/>
      <c r="J14" s="31"/>
      <c r="K14" s="31"/>
      <c r="L14" s="45"/>
      <c r="M14" s="45"/>
      <c r="N14" s="45"/>
      <c r="O14" s="10"/>
      <c r="P14" s="10"/>
      <c r="Q14" s="10"/>
      <c r="R14" s="10"/>
    </row>
    <row r="15" spans="1:18" ht="15.6" customHeight="1" x14ac:dyDescent="0.25">
      <c r="A15" s="10"/>
      <c r="B15" s="87" t="s">
        <v>16</v>
      </c>
      <c r="C15" s="87"/>
      <c r="D15" s="87"/>
      <c r="E15" s="16"/>
      <c r="F15" s="17" t="s">
        <v>21</v>
      </c>
      <c r="G15" s="18"/>
      <c r="H15" s="73" t="s">
        <v>24</v>
      </c>
      <c r="I15" s="74"/>
      <c r="J15" s="75">
        <f>IF(AND($F$21="в кінці терміну",$F$19="ні",$F$17="відділення",$F$15="гривня"),VLOOKUP($F$23,Лист1!B5:J10,3,0),IF(AND($F$21="щомісячно",$F$19="ні",$F$17="відділення",$F$15="гривня"),VLOOKUP($F$23,Лист1!B5:J10,5,0),IF(AND($F$21="в кінці терміну",$F$19="ні",$F$17="інтернет-банкінг",$F$15="гривня"),VLOOKUP($F$23,Лист1!B5:J10,3,0),IF(AND($F$21="щомісячно",$F$19="ні",$F$17="інтернет-банкінг",$F$15="гривня"),VLOOKUP($F$23,Лист1!B5:J10,5,0),))))</f>
        <v>15804.109589041094</v>
      </c>
      <c r="K15" s="76"/>
      <c r="L15" s="45"/>
      <c r="M15" s="45"/>
      <c r="N15" s="19"/>
      <c r="O15" s="10"/>
      <c r="P15" s="10"/>
      <c r="Q15" s="10"/>
      <c r="R15" s="10"/>
    </row>
    <row r="16" spans="1:18" ht="4.9000000000000004" customHeight="1" thickBot="1" x14ac:dyDescent="0.3">
      <c r="A16" s="10"/>
      <c r="B16" s="71"/>
      <c r="C16" s="71"/>
      <c r="D16" s="71"/>
      <c r="E16" s="20"/>
      <c r="F16" s="21"/>
      <c r="G16" s="18"/>
      <c r="H16" s="73"/>
      <c r="I16" s="74"/>
      <c r="J16" s="77"/>
      <c r="K16" s="78"/>
      <c r="L16" s="19"/>
      <c r="M16" s="19"/>
      <c r="N16" s="19"/>
      <c r="O16" s="10"/>
      <c r="P16" s="10"/>
      <c r="Q16" s="10"/>
      <c r="R16" s="10"/>
    </row>
    <row r="17" spans="1:18" ht="16.5" thickBot="1" x14ac:dyDescent="0.3">
      <c r="A17" s="10"/>
      <c r="B17" s="87" t="s">
        <v>23</v>
      </c>
      <c r="C17" s="87"/>
      <c r="D17" s="87"/>
      <c r="E17" s="16"/>
      <c r="F17" s="17" t="s">
        <v>40</v>
      </c>
      <c r="G17" s="18"/>
      <c r="H17" s="22"/>
      <c r="I17" s="22"/>
      <c r="J17" s="32"/>
      <c r="K17" s="32"/>
      <c r="L17" s="19"/>
      <c r="M17" s="19"/>
      <c r="N17" s="43"/>
      <c r="O17" s="10"/>
      <c r="P17" s="10"/>
      <c r="Q17" s="10"/>
      <c r="R17" s="10"/>
    </row>
    <row r="18" spans="1:18" ht="6" customHeight="1" x14ac:dyDescent="0.25">
      <c r="A18" s="10"/>
      <c r="B18" s="71"/>
      <c r="C18" s="71"/>
      <c r="D18" s="71"/>
      <c r="E18" s="20"/>
      <c r="F18" s="21"/>
      <c r="G18" s="18"/>
      <c r="H18" s="79" t="s">
        <v>25</v>
      </c>
      <c r="I18" s="80"/>
      <c r="J18" s="81">
        <f>J15-(J15*23%)</f>
        <v>12169.164383561641</v>
      </c>
      <c r="K18" s="82"/>
      <c r="L18" s="42"/>
      <c r="M18" s="43"/>
      <c r="N18" s="43"/>
      <c r="O18" s="10"/>
      <c r="P18" s="10"/>
      <c r="Q18" s="10"/>
      <c r="R18" s="10"/>
    </row>
    <row r="19" spans="1:18" ht="14.25" customHeight="1" x14ac:dyDescent="0.25">
      <c r="A19" s="10"/>
      <c r="B19" s="87" t="s">
        <v>13</v>
      </c>
      <c r="C19" s="87"/>
      <c r="D19" s="87"/>
      <c r="E19" s="16"/>
      <c r="F19" s="17" t="s">
        <v>22</v>
      </c>
      <c r="G19" s="18"/>
      <c r="H19" s="79"/>
      <c r="I19" s="80"/>
      <c r="J19" s="83"/>
      <c r="K19" s="84"/>
      <c r="L19" s="43"/>
      <c r="M19" s="43"/>
      <c r="N19" s="43"/>
      <c r="O19" s="10"/>
      <c r="P19" s="10"/>
      <c r="Q19" s="10"/>
      <c r="R19" s="10"/>
    </row>
    <row r="20" spans="1:18" ht="5.25" customHeight="1" thickBot="1" x14ac:dyDescent="0.3">
      <c r="A20" s="10"/>
      <c r="B20" s="71"/>
      <c r="C20" s="71"/>
      <c r="D20" s="71"/>
      <c r="E20" s="20"/>
      <c r="F20" s="21"/>
      <c r="G20" s="18"/>
      <c r="H20" s="79"/>
      <c r="I20" s="80"/>
      <c r="J20" s="85"/>
      <c r="K20" s="86"/>
      <c r="L20" s="43"/>
      <c r="M20" s="43"/>
      <c r="N20" s="22"/>
      <c r="O20" s="10"/>
      <c r="P20" s="10"/>
      <c r="Q20" s="10"/>
      <c r="R20" s="10"/>
    </row>
    <row r="21" spans="1:18" ht="16.5" thickBot="1" x14ac:dyDescent="0.3">
      <c r="A21" s="10"/>
      <c r="B21" s="65" t="s">
        <v>0</v>
      </c>
      <c r="C21" s="65"/>
      <c r="D21" s="65"/>
      <c r="E21" s="16"/>
      <c r="F21" s="17" t="s">
        <v>41</v>
      </c>
      <c r="G21" s="18"/>
      <c r="H21" s="22"/>
      <c r="I21" s="22"/>
      <c r="J21" s="32"/>
      <c r="K21" s="32"/>
      <c r="L21" s="22"/>
      <c r="M21" s="22"/>
      <c r="N21" s="44"/>
      <c r="O21" s="10"/>
      <c r="P21" s="10"/>
      <c r="Q21" s="10"/>
      <c r="R21" s="10"/>
    </row>
    <row r="22" spans="1:18" ht="5.25" customHeight="1" x14ac:dyDescent="0.25">
      <c r="A22" s="10"/>
      <c r="B22" s="71"/>
      <c r="C22" s="71"/>
      <c r="D22" s="71"/>
      <c r="E22" s="20"/>
      <c r="F22" s="21"/>
      <c r="G22" s="18"/>
      <c r="H22" s="79" t="s">
        <v>26</v>
      </c>
      <c r="I22" s="80"/>
      <c r="J22" s="81">
        <f>J15-J18</f>
        <v>3634.9452054794529</v>
      </c>
      <c r="K22" s="82"/>
      <c r="L22" s="44"/>
      <c r="M22" s="44"/>
      <c r="N22" s="44"/>
      <c r="O22" s="10"/>
      <c r="P22" s="10"/>
      <c r="Q22" s="10"/>
      <c r="R22" s="10"/>
    </row>
    <row r="23" spans="1:18" x14ac:dyDescent="0.25">
      <c r="A23" s="10"/>
      <c r="B23" s="65" t="s">
        <v>17</v>
      </c>
      <c r="C23" s="65"/>
      <c r="D23" s="65"/>
      <c r="E23" s="16"/>
      <c r="F23" s="17">
        <v>12</v>
      </c>
      <c r="G23" s="18"/>
      <c r="H23" s="79"/>
      <c r="I23" s="80"/>
      <c r="J23" s="83"/>
      <c r="K23" s="84"/>
      <c r="L23" s="44"/>
      <c r="M23" s="44"/>
      <c r="N23" s="44"/>
      <c r="O23" s="10"/>
      <c r="P23" s="10"/>
      <c r="Q23" s="10"/>
      <c r="R23" s="10"/>
    </row>
    <row r="24" spans="1:18" ht="5.25" customHeight="1" thickBot="1" x14ac:dyDescent="0.3">
      <c r="A24" s="10"/>
      <c r="B24" s="71"/>
      <c r="C24" s="71"/>
      <c r="D24" s="71"/>
      <c r="E24" s="20"/>
      <c r="F24" s="21"/>
      <c r="G24" s="18"/>
      <c r="H24" s="79"/>
      <c r="I24" s="80"/>
      <c r="J24" s="85"/>
      <c r="K24" s="86"/>
      <c r="L24" s="44"/>
      <c r="M24" s="44"/>
      <c r="N24" s="19"/>
      <c r="O24" s="10"/>
      <c r="P24" s="10"/>
      <c r="Q24" s="10"/>
      <c r="R24" s="10"/>
    </row>
    <row r="25" spans="1:18" ht="15.75" x14ac:dyDescent="0.25">
      <c r="A25" s="10"/>
      <c r="B25" s="65" t="s">
        <v>12</v>
      </c>
      <c r="C25" s="65"/>
      <c r="D25" s="65"/>
      <c r="E25" s="16"/>
      <c r="F25" s="23">
        <v>45566</v>
      </c>
      <c r="G25" s="18"/>
      <c r="H25" s="69"/>
      <c r="I25" s="69"/>
      <c r="J25" s="33"/>
      <c r="K25" s="33"/>
      <c r="L25" s="19"/>
      <c r="M25" s="19"/>
      <c r="N25" s="19"/>
      <c r="O25" s="10"/>
      <c r="P25" s="10"/>
      <c r="Q25" s="10"/>
      <c r="R25" s="10"/>
    </row>
    <row r="26" spans="1:18" ht="4.5" customHeight="1" thickBot="1" x14ac:dyDescent="0.3">
      <c r="A26" s="10"/>
      <c r="B26" s="28"/>
      <c r="C26" s="28"/>
      <c r="D26" s="28"/>
      <c r="E26" s="16"/>
      <c r="F26" s="30"/>
      <c r="G26" s="18"/>
      <c r="H26" s="19"/>
      <c r="I26" s="19"/>
      <c r="J26" s="19"/>
      <c r="K26" s="19"/>
      <c r="L26" s="19"/>
      <c r="M26" s="19"/>
      <c r="N26" s="19"/>
      <c r="O26" s="10"/>
      <c r="P26" s="10"/>
      <c r="Q26" s="10"/>
      <c r="R26" s="10"/>
    </row>
    <row r="27" spans="1:18" ht="29.25" customHeight="1" thickBot="1" x14ac:dyDescent="0.3">
      <c r="A27" s="10"/>
      <c r="B27" s="28"/>
      <c r="C27" s="28"/>
      <c r="D27" s="28"/>
      <c r="E27" s="16"/>
      <c r="F27" s="30"/>
      <c r="G27" s="18"/>
      <c r="H27" s="68" t="s">
        <v>29</v>
      </c>
      <c r="I27" s="68"/>
      <c r="J27" s="88">
        <v>0</v>
      </c>
      <c r="K27" s="89"/>
      <c r="L27" s="19"/>
      <c r="M27" s="19"/>
      <c r="N27" s="12"/>
      <c r="O27" s="10"/>
      <c r="P27" s="10"/>
      <c r="Q27" s="10"/>
      <c r="R27" s="10"/>
    </row>
    <row r="28" spans="1:18" ht="12.75" customHeight="1" thickBot="1" x14ac:dyDescent="0.3">
      <c r="A28" s="10"/>
      <c r="B28" s="72"/>
      <c r="C28" s="72"/>
      <c r="D28" s="72"/>
      <c r="E28" s="13"/>
      <c r="F28" s="11"/>
      <c r="G28" s="11"/>
      <c r="H28" s="68"/>
      <c r="I28" s="68"/>
      <c r="J28" s="66"/>
      <c r="K28" s="67"/>
      <c r="L28" s="12"/>
      <c r="M28" s="12"/>
      <c r="N28" s="46"/>
      <c r="O28" s="10"/>
      <c r="P28" s="10"/>
      <c r="Q28" s="10"/>
      <c r="R28" s="10"/>
    </row>
    <row r="29" spans="1:18" ht="45.75" customHeight="1" x14ac:dyDescent="0.25">
      <c r="A29" s="10"/>
      <c r="B29" s="54" t="s">
        <v>30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10"/>
      <c r="P29" s="10"/>
      <c r="Q29" s="10"/>
      <c r="R29" s="10"/>
    </row>
    <row r="30" spans="1:18" x14ac:dyDescent="0.25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5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5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5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5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Q35" s="10"/>
      <c r="R35" s="10"/>
    </row>
    <row r="36" spans="1:18" x14ac:dyDescent="0.25">
      <c r="A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5">
      <c r="A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</row>
    <row r="38" spans="1:18" x14ac:dyDescent="0.25">
      <c r="P38" s="10"/>
      <c r="Q38" s="10"/>
      <c r="R38" s="10"/>
    </row>
  </sheetData>
  <dataConsolidate>
    <dataRefs count="1">
      <dataRef ref="H13:H14" sheet="Калькулятор"/>
    </dataRefs>
  </dataConsolidate>
  <mergeCells count="44">
    <mergeCell ref="H7:N7"/>
    <mergeCell ref="H9:I9"/>
    <mergeCell ref="J9:K9"/>
    <mergeCell ref="B22:D22"/>
    <mergeCell ref="B23:D23"/>
    <mergeCell ref="B11:D11"/>
    <mergeCell ref="B15:D15"/>
    <mergeCell ref="B16:D16"/>
    <mergeCell ref="B17:D17"/>
    <mergeCell ref="B18:D18"/>
    <mergeCell ref="J13:K13"/>
    <mergeCell ref="H13:I13"/>
    <mergeCell ref="B1:N1"/>
    <mergeCell ref="B24:D24"/>
    <mergeCell ref="B25:D25"/>
    <mergeCell ref="B28:D28"/>
    <mergeCell ref="H15:I16"/>
    <mergeCell ref="J15:K16"/>
    <mergeCell ref="H18:I20"/>
    <mergeCell ref="J18:K20"/>
    <mergeCell ref="H22:I24"/>
    <mergeCell ref="J22:K24"/>
    <mergeCell ref="B19:D19"/>
    <mergeCell ref="B20:D20"/>
    <mergeCell ref="H6:N6"/>
    <mergeCell ref="H28:I28"/>
    <mergeCell ref="J27:K27"/>
    <mergeCell ref="B7:F7"/>
    <mergeCell ref="B29:N29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H11:I11"/>
    <mergeCell ref="J11:K11"/>
    <mergeCell ref="B21:D21"/>
    <mergeCell ref="J28:K28"/>
    <mergeCell ref="H27:I27"/>
    <mergeCell ref="H25:I25"/>
  </mergeCells>
  <dataValidations count="9">
    <dataValidation type="list" allowBlank="1" showInputMessage="1" showErrorMessage="1" sqref="F24" xr:uid="{00000000-0002-0000-0000-000000000000}">
      <formula1>"1,3,6,9,12,18"</formula1>
    </dataValidation>
    <dataValidation type="list" allowBlank="1" showInputMessage="1" showErrorMessage="1" sqref="F22" xr:uid="{00000000-0002-0000-0000-000001000000}">
      <formula1>"в кінці терміну,щомісячно"</formula1>
    </dataValidation>
    <dataValidation type="list" allowBlank="1" showInputMessage="1" showErrorMessage="1" sqref="F20" xr:uid="{00000000-0002-0000-0000-000002000000}">
      <formula1>"так,ні"</formula1>
    </dataValidation>
    <dataValidation type="list" allowBlank="1" showInputMessage="1" showErrorMessage="1" sqref="F18" xr:uid="{00000000-0002-0000-0000-000003000000}">
      <formula1>"відділення,ІБ"</formula1>
    </dataValidation>
    <dataValidation type="list" allowBlank="1" showInputMessage="1" showErrorMessage="1" sqref="F19" xr:uid="{00000000-0002-0000-0000-000004000000}">
      <formula1>"ні"</formula1>
    </dataValidation>
    <dataValidation type="list" allowBlank="1" showInputMessage="1" showErrorMessage="1" sqref="F21" xr:uid="{00000000-0002-0000-0000-000005000000}">
      <formula1>"щомісячно, в кінці терміну"</formula1>
    </dataValidation>
    <dataValidation type="list" allowBlank="1" showInputMessage="1" showErrorMessage="1" sqref="F17" xr:uid="{00000000-0002-0000-0000-000006000000}">
      <formula1>"відділення, інтернет-банкінг"</formula1>
    </dataValidation>
    <dataValidation type="list" allowBlank="1" showInputMessage="1" showErrorMessage="1" sqref="F23" xr:uid="{00000000-0002-0000-0000-000007000000}">
      <formula1>"12"</formula1>
    </dataValidation>
    <dataValidation type="list" allowBlank="1" showInputMessage="1" showErrorMessage="1" sqref="F15" xr:uid="{00000000-0002-0000-0000-000008000000}">
      <formula1>"гривня"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workbookViewId="0">
      <selection activeCell="D24" sqref="D24"/>
    </sheetView>
  </sheetViews>
  <sheetFormatPr defaultRowHeight="15" outlineLevelCol="1" x14ac:dyDescent="0.25"/>
  <cols>
    <col min="2" max="2" width="8.85546875" customWidth="1" outlineLevel="1"/>
    <col min="4" max="4" width="12.42578125" customWidth="1"/>
    <col min="6" max="6" width="12.7109375" customWidth="1"/>
    <col min="7" max="7" width="13.42578125" customWidth="1"/>
    <col min="8" max="8" width="17.5703125" customWidth="1"/>
    <col min="10" max="10" width="12.28515625" customWidth="1"/>
    <col min="12" max="12" width="9.140625" customWidth="1" outlineLevel="1"/>
    <col min="13" max="13" width="10.140625" customWidth="1" outlineLevel="1"/>
    <col min="14" max="15" width="9.140625" customWidth="1" outlineLevel="1"/>
    <col min="17" max="17" width="10.7109375" bestFit="1" customWidth="1"/>
    <col min="18" max="18" width="22.7109375" customWidth="1"/>
  </cols>
  <sheetData>
    <row r="1" spans="1:18" ht="18.75" customHeight="1" x14ac:dyDescent="0.25">
      <c r="A1" s="91" t="s">
        <v>4</v>
      </c>
      <c r="B1" s="92"/>
      <c r="C1" s="95" t="s">
        <v>11</v>
      </c>
      <c r="D1" s="95"/>
      <c r="E1" s="95"/>
      <c r="F1" s="95"/>
      <c r="G1" s="95"/>
      <c r="H1" s="95"/>
      <c r="I1" s="95"/>
      <c r="J1" s="95"/>
    </row>
    <row r="2" spans="1:18" ht="16.5" customHeight="1" x14ac:dyDescent="0.25">
      <c r="A2" s="91"/>
      <c r="B2" s="93"/>
      <c r="C2" s="101" t="s">
        <v>43</v>
      </c>
      <c r="D2" s="101"/>
      <c r="E2" s="101"/>
      <c r="F2" s="101"/>
      <c r="G2" s="101" t="s">
        <v>42</v>
      </c>
      <c r="H2" s="101"/>
      <c r="I2" s="101"/>
      <c r="J2" s="101"/>
    </row>
    <row r="3" spans="1:18" ht="16.5" customHeight="1" x14ac:dyDescent="0.25">
      <c r="A3" s="91"/>
      <c r="B3" s="93"/>
      <c r="C3" s="102" t="s">
        <v>7</v>
      </c>
      <c r="D3" s="102"/>
      <c r="E3" s="103" t="s">
        <v>8</v>
      </c>
      <c r="F3" s="103"/>
      <c r="G3" s="102" t="s">
        <v>7</v>
      </c>
      <c r="H3" s="102"/>
      <c r="I3" s="103" t="s">
        <v>8</v>
      </c>
      <c r="J3" s="103"/>
    </row>
    <row r="4" spans="1:18" ht="24" customHeight="1" x14ac:dyDescent="0.25">
      <c r="A4" s="91"/>
      <c r="B4" s="94"/>
      <c r="C4" s="7" t="s">
        <v>10</v>
      </c>
      <c r="D4" s="8" t="s">
        <v>6</v>
      </c>
      <c r="E4" s="7" t="s">
        <v>5</v>
      </c>
      <c r="F4" s="8" t="s">
        <v>6</v>
      </c>
      <c r="G4" s="7" t="s">
        <v>10</v>
      </c>
      <c r="H4" s="8" t="s">
        <v>6</v>
      </c>
      <c r="I4" s="7" t="s">
        <v>5</v>
      </c>
      <c r="J4" s="8" t="s">
        <v>6</v>
      </c>
    </row>
    <row r="5" spans="1:18" ht="37.5" customHeight="1" x14ac:dyDescent="0.25">
      <c r="A5" s="2"/>
      <c r="B5" s="2"/>
      <c r="C5" s="3"/>
      <c r="D5" s="5"/>
      <c r="E5" s="4"/>
      <c r="F5" s="6"/>
      <c r="G5" s="3"/>
      <c r="H5" s="5"/>
      <c r="I5" s="4"/>
      <c r="J5" s="6"/>
      <c r="L5">
        <v>0</v>
      </c>
      <c r="M5" s="1">
        <f>Калькулятор!F25</f>
        <v>45566</v>
      </c>
      <c r="R5" s="34" t="s">
        <v>31</v>
      </c>
    </row>
    <row r="6" spans="1:18" x14ac:dyDescent="0.25">
      <c r="A6" s="2" t="s">
        <v>33</v>
      </c>
      <c r="B6" s="2">
        <v>18</v>
      </c>
      <c r="C6" s="3"/>
      <c r="D6" s="5"/>
      <c r="E6" s="3">
        <v>0.17499999999999999</v>
      </c>
      <c r="F6" s="9">
        <f>Калькулятор!F11*E6/365*(O24-O11)+J6</f>
        <v>25930.136986301368</v>
      </c>
      <c r="G6" s="3"/>
      <c r="H6" s="5"/>
      <c r="I6" s="3">
        <v>0.17</v>
      </c>
      <c r="J6" s="37">
        <f>Калькулятор!F11*I6/365*(O11-1)</f>
        <v>8430.1369863013697</v>
      </c>
      <c r="L6">
        <v>1</v>
      </c>
      <c r="M6" s="1">
        <f t="shared" ref="M6:M14" si="0">EDATE($M$5,L6)</f>
        <v>45597</v>
      </c>
      <c r="N6">
        <f>M6-M5</f>
        <v>31</v>
      </c>
      <c r="Q6" s="48" t="s">
        <v>44</v>
      </c>
      <c r="R6" s="49">
        <f>Калькулятор!F11*R7/365*(O9)</f>
        <v>6739.7260273972597</v>
      </c>
    </row>
    <row r="7" spans="1:18" x14ac:dyDescent="0.25">
      <c r="A7" s="2" t="s">
        <v>34</v>
      </c>
      <c r="B7" s="2">
        <v>9</v>
      </c>
      <c r="C7" s="3"/>
      <c r="D7" s="5"/>
      <c r="E7" s="3">
        <v>0.16500000000000001</v>
      </c>
      <c r="F7" s="9">
        <f>Калькулятор!F11*E7/365*(O14-O8)+J7</f>
        <v>12171.232876712329</v>
      </c>
      <c r="G7" s="3"/>
      <c r="H7" s="5"/>
      <c r="I7" s="3">
        <v>0.16</v>
      </c>
      <c r="J7" s="37">
        <f>Калькулятор!F11*I7/365*(O8-1)</f>
        <v>3989.0410958904108</v>
      </c>
      <c r="L7">
        <v>2</v>
      </c>
      <c r="M7" s="1">
        <f t="shared" si="0"/>
        <v>45627</v>
      </c>
      <c r="N7">
        <f t="shared" ref="N7:N29" si="1">M7-M6</f>
        <v>30</v>
      </c>
      <c r="R7" s="47">
        <v>0.2</v>
      </c>
    </row>
    <row r="8" spans="1:18" x14ac:dyDescent="0.25">
      <c r="A8" s="2" t="s">
        <v>32</v>
      </c>
      <c r="B8" s="2">
        <v>12</v>
      </c>
      <c r="C8" s="53">
        <v>0.14499999999999999</v>
      </c>
      <c r="D8" s="52">
        <f>Калькулятор!F11*C8/365*(O9)+H8+R9</f>
        <v>15804.109589041094</v>
      </c>
      <c r="E8" s="53">
        <v>0.14000000000000001</v>
      </c>
      <c r="F8" s="50">
        <f>Калькулятор!F11*E8/365*(O9)+J8+R6</f>
        <v>15468.493150684932</v>
      </c>
      <c r="G8" s="53">
        <v>0.125</v>
      </c>
      <c r="H8" s="52">
        <f>Калькулятор!F11*G8/365*(O9-1)</f>
        <v>4178.0821917808216</v>
      </c>
      <c r="I8" s="53">
        <v>0.12</v>
      </c>
      <c r="J8" s="50">
        <f>Калькулятор!F11*I8/365*(O9-1)</f>
        <v>4010.9589041095896</v>
      </c>
      <c r="K8" s="47"/>
      <c r="L8">
        <v>3</v>
      </c>
      <c r="M8" s="1">
        <f t="shared" si="0"/>
        <v>45658</v>
      </c>
      <c r="N8">
        <f t="shared" si="1"/>
        <v>31</v>
      </c>
      <c r="O8">
        <f>SUM(N6:N8)</f>
        <v>92</v>
      </c>
      <c r="R8" s="51" t="s">
        <v>41</v>
      </c>
    </row>
    <row r="9" spans="1:18" x14ac:dyDescent="0.25">
      <c r="A9" s="2"/>
      <c r="B9" s="2"/>
      <c r="C9" s="3"/>
      <c r="D9" s="5"/>
      <c r="G9" s="3"/>
      <c r="H9" s="5"/>
      <c r="L9">
        <v>4</v>
      </c>
      <c r="M9" s="1">
        <f t="shared" si="0"/>
        <v>45689</v>
      </c>
      <c r="N9">
        <f t="shared" si="1"/>
        <v>31</v>
      </c>
      <c r="O9">
        <f>SUM(N6:N9)</f>
        <v>123</v>
      </c>
      <c r="R9" s="49">
        <f>Калькулятор!F11*R7/365*(O9)</f>
        <v>6739.7260273972597</v>
      </c>
    </row>
    <row r="10" spans="1:18" x14ac:dyDescent="0.25">
      <c r="A10" s="2"/>
      <c r="B10" s="2"/>
      <c r="C10" s="3"/>
      <c r="D10" s="5"/>
      <c r="E10" s="3"/>
      <c r="F10" s="9"/>
      <c r="G10" s="3"/>
      <c r="H10" s="5"/>
      <c r="I10" s="3"/>
      <c r="J10" s="9"/>
      <c r="L10">
        <v>5</v>
      </c>
      <c r="M10" s="1">
        <f t="shared" si="0"/>
        <v>45717</v>
      </c>
      <c r="N10">
        <f t="shared" si="1"/>
        <v>28</v>
      </c>
    </row>
    <row r="11" spans="1:18" x14ac:dyDescent="0.25">
      <c r="A11" s="98"/>
      <c r="B11" s="99"/>
      <c r="C11" s="99"/>
      <c r="D11" s="99"/>
      <c r="E11" s="99"/>
      <c r="F11" s="99"/>
      <c r="G11" s="99"/>
      <c r="H11" s="99"/>
      <c r="I11" s="99"/>
      <c r="J11" s="100"/>
      <c r="L11">
        <v>6</v>
      </c>
      <c r="M11" s="1">
        <f t="shared" si="0"/>
        <v>45748</v>
      </c>
      <c r="N11">
        <f t="shared" si="1"/>
        <v>31</v>
      </c>
      <c r="O11">
        <f>SUM(N6:N11)</f>
        <v>182</v>
      </c>
    </row>
    <row r="12" spans="1:18" ht="15" customHeight="1" x14ac:dyDescent="0.25">
      <c r="A12" s="91" t="s">
        <v>4</v>
      </c>
      <c r="B12" s="92"/>
      <c r="C12" s="95" t="s">
        <v>15</v>
      </c>
      <c r="D12" s="95"/>
      <c r="E12" s="95"/>
      <c r="F12" s="95"/>
      <c r="G12" s="95"/>
      <c r="H12" s="95"/>
      <c r="I12" s="95"/>
      <c r="J12" s="95"/>
      <c r="L12">
        <v>7</v>
      </c>
      <c r="M12" s="1">
        <f t="shared" si="0"/>
        <v>45778</v>
      </c>
      <c r="N12">
        <f>M12-M11</f>
        <v>30</v>
      </c>
    </row>
    <row r="13" spans="1:18" x14ac:dyDescent="0.25">
      <c r="A13" s="91"/>
      <c r="B13" s="93"/>
      <c r="C13" s="96" t="s">
        <v>9</v>
      </c>
      <c r="D13" s="96"/>
      <c r="E13" s="96"/>
      <c r="F13" s="96"/>
      <c r="G13" s="96" t="s">
        <v>14</v>
      </c>
      <c r="H13" s="96"/>
      <c r="I13" s="96"/>
      <c r="J13" s="96"/>
      <c r="L13">
        <v>8</v>
      </c>
      <c r="M13" s="1">
        <f t="shared" si="0"/>
        <v>45809</v>
      </c>
      <c r="N13">
        <f t="shared" si="1"/>
        <v>31</v>
      </c>
      <c r="O13">
        <f>SUM(N6:N13)</f>
        <v>243</v>
      </c>
    </row>
    <row r="14" spans="1:18" x14ac:dyDescent="0.25">
      <c r="A14" s="91"/>
      <c r="B14" s="93"/>
      <c r="C14" s="97" t="s">
        <v>7</v>
      </c>
      <c r="D14" s="97"/>
      <c r="E14" s="97" t="s">
        <v>8</v>
      </c>
      <c r="F14" s="97"/>
      <c r="G14" s="97" t="s">
        <v>7</v>
      </c>
      <c r="H14" s="97"/>
      <c r="I14" s="97" t="s">
        <v>8</v>
      </c>
      <c r="J14" s="97"/>
      <c r="L14">
        <v>9</v>
      </c>
      <c r="M14" s="1">
        <f t="shared" si="0"/>
        <v>45839</v>
      </c>
      <c r="N14">
        <f t="shared" si="1"/>
        <v>30</v>
      </c>
      <c r="O14" s="34">
        <f>SUM(N6:N14)</f>
        <v>273</v>
      </c>
    </row>
    <row r="15" spans="1:18" ht="30" x14ac:dyDescent="0.25">
      <c r="A15" s="91"/>
      <c r="B15" s="94"/>
      <c r="C15" s="7" t="s">
        <v>10</v>
      </c>
      <c r="D15" s="8" t="s">
        <v>6</v>
      </c>
      <c r="E15" s="7" t="s">
        <v>5</v>
      </c>
      <c r="F15" s="8" t="s">
        <v>6</v>
      </c>
      <c r="G15" s="7" t="s">
        <v>10</v>
      </c>
      <c r="H15" s="8" t="s">
        <v>6</v>
      </c>
      <c r="I15" s="7" t="s">
        <v>5</v>
      </c>
      <c r="J15" s="8" t="s">
        <v>6</v>
      </c>
      <c r="L15">
        <v>10</v>
      </c>
      <c r="M15" s="1">
        <f t="shared" ref="M15:M29" si="2">EDATE($M$5,L15)</f>
        <v>45870</v>
      </c>
    </row>
    <row r="16" spans="1:18" x14ac:dyDescent="0.25">
      <c r="A16" s="2"/>
      <c r="B16" s="2"/>
      <c r="C16" s="3"/>
      <c r="D16" s="5"/>
      <c r="E16" s="4"/>
      <c r="F16" s="6"/>
      <c r="G16" s="3"/>
      <c r="H16" s="5"/>
      <c r="I16" s="4"/>
      <c r="J16" s="6"/>
      <c r="L16">
        <v>11</v>
      </c>
      <c r="M16" s="1">
        <f t="shared" si="2"/>
        <v>45901</v>
      </c>
      <c r="N16">
        <f>M16-M14</f>
        <v>62</v>
      </c>
    </row>
    <row r="17" spans="1:15" x14ac:dyDescent="0.25">
      <c r="A17" s="2"/>
      <c r="B17" s="2"/>
      <c r="C17" s="3"/>
      <c r="D17" s="5"/>
      <c r="E17" s="3"/>
      <c r="F17" s="9"/>
      <c r="G17" s="3"/>
      <c r="H17" s="5"/>
      <c r="I17" s="3"/>
      <c r="J17" s="9"/>
      <c r="L17">
        <v>12</v>
      </c>
      <c r="M17" s="1">
        <f t="shared" si="2"/>
        <v>45931</v>
      </c>
      <c r="N17">
        <f t="shared" si="1"/>
        <v>30</v>
      </c>
    </row>
    <row r="18" spans="1:15" x14ac:dyDescent="0.25">
      <c r="A18" s="2"/>
      <c r="B18" s="2"/>
      <c r="C18" s="3"/>
      <c r="D18" s="5"/>
      <c r="E18" s="3"/>
      <c r="F18" s="9"/>
      <c r="G18" s="3"/>
      <c r="H18" s="5"/>
      <c r="I18" s="3"/>
      <c r="J18" s="9"/>
      <c r="L18">
        <v>13</v>
      </c>
      <c r="M18" s="1">
        <f t="shared" si="2"/>
        <v>45962</v>
      </c>
      <c r="N18">
        <f t="shared" si="1"/>
        <v>31</v>
      </c>
      <c r="O18">
        <f>SUM(N6:N17)</f>
        <v>365</v>
      </c>
    </row>
    <row r="19" spans="1:15" x14ac:dyDescent="0.25">
      <c r="A19" s="2" t="s">
        <v>32</v>
      </c>
      <c r="B19" s="2">
        <v>12</v>
      </c>
      <c r="C19" s="3"/>
      <c r="D19" s="38"/>
      <c r="E19" s="3">
        <f t="shared" ref="E19:J19" si="3">E8</f>
        <v>0.14000000000000001</v>
      </c>
      <c r="F19" s="38">
        <f>F8</f>
        <v>15468.493150684932</v>
      </c>
      <c r="G19" s="3"/>
      <c r="H19" s="38"/>
      <c r="I19" s="3">
        <f t="shared" si="3"/>
        <v>0.12</v>
      </c>
      <c r="J19" s="38">
        <f t="shared" si="3"/>
        <v>4010.9589041095896</v>
      </c>
      <c r="L19">
        <v>14</v>
      </c>
      <c r="M19" s="1">
        <f t="shared" si="2"/>
        <v>45992</v>
      </c>
      <c r="N19">
        <f t="shared" si="1"/>
        <v>30</v>
      </c>
    </row>
    <row r="20" spans="1:15" x14ac:dyDescent="0.25">
      <c r="A20" s="2"/>
      <c r="B20" s="2"/>
      <c r="C20" s="3"/>
      <c r="D20" s="5"/>
      <c r="E20" s="3"/>
      <c r="F20" s="9"/>
      <c r="G20" s="3"/>
      <c r="H20" s="5"/>
      <c r="I20" s="3"/>
      <c r="J20" s="9"/>
      <c r="L20">
        <v>15</v>
      </c>
      <c r="M20" s="1">
        <f t="shared" si="2"/>
        <v>46023</v>
      </c>
      <c r="N20">
        <f t="shared" si="1"/>
        <v>31</v>
      </c>
    </row>
    <row r="21" spans="1:15" x14ac:dyDescent="0.25">
      <c r="A21" s="2"/>
      <c r="B21" s="2"/>
      <c r="C21" s="3"/>
      <c r="D21" s="5"/>
      <c r="E21" s="3"/>
      <c r="F21" s="9"/>
      <c r="G21" s="3"/>
      <c r="H21" s="5"/>
      <c r="I21" s="3"/>
      <c r="J21" s="9"/>
      <c r="L21">
        <v>16</v>
      </c>
      <c r="M21" s="1">
        <f t="shared" si="2"/>
        <v>46054</v>
      </c>
      <c r="N21">
        <f t="shared" si="1"/>
        <v>31</v>
      </c>
      <c r="O21">
        <f>SUM(N6:N21)</f>
        <v>488</v>
      </c>
    </row>
    <row r="22" spans="1:15" x14ac:dyDescent="0.25">
      <c r="L22">
        <v>17</v>
      </c>
      <c r="M22" s="1">
        <f t="shared" si="2"/>
        <v>46082</v>
      </c>
      <c r="N22">
        <f t="shared" si="1"/>
        <v>28</v>
      </c>
    </row>
    <row r="23" spans="1:15" x14ac:dyDescent="0.25">
      <c r="L23">
        <v>18</v>
      </c>
      <c r="M23" s="1">
        <f t="shared" si="2"/>
        <v>46113</v>
      </c>
      <c r="N23">
        <f t="shared" si="1"/>
        <v>31</v>
      </c>
    </row>
    <row r="24" spans="1:15" x14ac:dyDescent="0.25">
      <c r="L24">
        <v>19</v>
      </c>
      <c r="M24" s="1">
        <f t="shared" si="2"/>
        <v>46143</v>
      </c>
      <c r="N24">
        <f t="shared" si="1"/>
        <v>30</v>
      </c>
      <c r="O24">
        <f>SUM(N6:N23)</f>
        <v>547</v>
      </c>
    </row>
    <row r="25" spans="1:15" x14ac:dyDescent="0.25">
      <c r="L25">
        <v>20</v>
      </c>
      <c r="M25" s="1">
        <f t="shared" si="2"/>
        <v>46174</v>
      </c>
      <c r="N25">
        <f t="shared" si="1"/>
        <v>31</v>
      </c>
    </row>
    <row r="26" spans="1:15" ht="14.65" x14ac:dyDescent="0.4">
      <c r="L26">
        <v>21</v>
      </c>
      <c r="M26" s="1">
        <f t="shared" si="2"/>
        <v>46204</v>
      </c>
      <c r="N26">
        <f t="shared" si="1"/>
        <v>30</v>
      </c>
    </row>
    <row r="27" spans="1:15" ht="14.65" x14ac:dyDescent="0.4">
      <c r="L27">
        <v>22</v>
      </c>
      <c r="M27" s="1">
        <f t="shared" si="2"/>
        <v>46235</v>
      </c>
      <c r="N27">
        <f t="shared" si="1"/>
        <v>31</v>
      </c>
    </row>
    <row r="28" spans="1:15" ht="14.65" x14ac:dyDescent="0.4">
      <c r="L28">
        <v>23</v>
      </c>
      <c r="M28" s="1">
        <f t="shared" si="2"/>
        <v>46266</v>
      </c>
      <c r="N28">
        <f t="shared" si="1"/>
        <v>31</v>
      </c>
    </row>
    <row r="29" spans="1:15" ht="14.65" x14ac:dyDescent="0.4">
      <c r="L29">
        <v>24</v>
      </c>
      <c r="M29" s="1">
        <f t="shared" si="2"/>
        <v>46296</v>
      </c>
      <c r="N29">
        <f t="shared" si="1"/>
        <v>30</v>
      </c>
      <c r="O29">
        <f>SUM(N6:N29)</f>
        <v>730</v>
      </c>
    </row>
    <row r="30" spans="1:15" ht="14.65" x14ac:dyDescent="0.4">
      <c r="M30" s="1"/>
    </row>
  </sheetData>
  <mergeCells count="19">
    <mergeCell ref="A11:J11"/>
    <mergeCell ref="A1:A4"/>
    <mergeCell ref="B1:B4"/>
    <mergeCell ref="C1:J1"/>
    <mergeCell ref="C2:F2"/>
    <mergeCell ref="G2:J2"/>
    <mergeCell ref="C3:D3"/>
    <mergeCell ref="E3:F3"/>
    <mergeCell ref="G3:H3"/>
    <mergeCell ref="I3:J3"/>
    <mergeCell ref="A12:A15"/>
    <mergeCell ref="B12:B15"/>
    <mergeCell ref="C12:J12"/>
    <mergeCell ref="C13:F13"/>
    <mergeCell ref="G13:J13"/>
    <mergeCell ref="C14:D14"/>
    <mergeCell ref="E14:F14"/>
    <mergeCell ref="G14:H14"/>
    <mergeCell ref="I14:J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Калькулятор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2024-11-29T14:59:01Z</dcterms:modified>
</cp:coreProperties>
</file>