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showInkAnnotation="0" defaultThemeVersion="124226"/>
  <xr:revisionPtr revIDLastSave="0" documentId="8_{D6FA0E1C-3D91-4078-B9E6-D0DC6CC60C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алькулятор" sheetId="4" r:id="rId1"/>
    <sheet name="Лист1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4" l="1"/>
  <c r="J14" i="4"/>
  <c r="C19" i="1"/>
  <c r="J9" i="4" l="1"/>
  <c r="AD9" i="1" l="1"/>
  <c r="AD10" i="1"/>
  <c r="AD8" i="1"/>
  <c r="AC10" i="1"/>
  <c r="AC9" i="1"/>
  <c r="AC8" i="1"/>
  <c r="U5" i="1" l="1"/>
  <c r="U11" i="1" s="1"/>
  <c r="U29" i="1" l="1"/>
  <c r="U25" i="1"/>
  <c r="U21" i="1"/>
  <c r="U17" i="1"/>
  <c r="U20" i="1"/>
  <c r="U26" i="1"/>
  <c r="U22" i="1"/>
  <c r="U18" i="1"/>
  <c r="U24" i="1"/>
  <c r="U27" i="1"/>
  <c r="U23" i="1"/>
  <c r="U19" i="1"/>
  <c r="U15" i="1"/>
  <c r="U28" i="1"/>
  <c r="U16" i="1"/>
  <c r="U13" i="1"/>
  <c r="U8" i="1"/>
  <c r="U10" i="1"/>
  <c r="V11" i="1" s="1"/>
  <c r="U12" i="1"/>
  <c r="U14" i="1"/>
  <c r="U7" i="1"/>
  <c r="U9" i="1"/>
  <c r="U6" i="1"/>
  <c r="V6" i="1" s="1"/>
  <c r="D19" i="1" l="1"/>
  <c r="D7" i="1"/>
  <c r="V9" i="1"/>
  <c r="V14" i="1"/>
  <c r="V26" i="1"/>
  <c r="V22" i="1"/>
  <c r="V18" i="1"/>
  <c r="V28" i="1"/>
  <c r="V24" i="1"/>
  <c r="V20" i="1"/>
  <c r="V16" i="1"/>
  <c r="V29" i="1"/>
  <c r="V25" i="1"/>
  <c r="V21" i="1"/>
  <c r="V17" i="1"/>
  <c r="V12" i="1"/>
  <c r="V8" i="1"/>
  <c r="V7" i="1"/>
  <c r="V27" i="1"/>
  <c r="V23" i="1"/>
  <c r="V19" i="1"/>
  <c r="V10" i="1"/>
  <c r="V13" i="1"/>
  <c r="W10" i="1" l="1"/>
  <c r="W24" i="1"/>
  <c r="W18" i="1"/>
  <c r="W11" i="1"/>
  <c r="W8" i="1"/>
  <c r="W14" i="1"/>
  <c r="W29" i="1"/>
  <c r="W21" i="1"/>
  <c r="J11" i="4" l="1"/>
  <c r="J18" i="4" l="1"/>
</calcChain>
</file>

<file path=xl/sharedStrings.xml><?xml version="1.0" encoding="utf-8"?>
<sst xmlns="http://schemas.openxmlformats.org/spreadsheetml/2006/main" count="110" uniqueCount="48">
  <si>
    <t>Виплата відсотків</t>
  </si>
  <si>
    <t>Поповнення</t>
  </si>
  <si>
    <t>Автоматична пролонгація</t>
  </si>
  <si>
    <t>Термін</t>
  </si>
  <si>
    <t>% ставка</t>
  </si>
  <si>
    <t>Нараховані відсотки</t>
  </si>
  <si>
    <t>В кінці терміну</t>
  </si>
  <si>
    <t>Щомісячно</t>
  </si>
  <si>
    <t>Без поповнення</t>
  </si>
  <si>
    <t xml:space="preserve">% ставка </t>
  </si>
  <si>
    <t>Відділення</t>
  </si>
  <si>
    <t>Дата відкриття</t>
  </si>
  <si>
    <t>Можливість поповнення</t>
  </si>
  <si>
    <t>З поповненням</t>
  </si>
  <si>
    <t>Інтернет-Банкінг</t>
  </si>
  <si>
    <t>Валюта</t>
  </si>
  <si>
    <t>Термін вкладу (міс.)</t>
  </si>
  <si>
    <t>Умови продукту</t>
  </si>
  <si>
    <t>Калькулятор</t>
  </si>
  <si>
    <t>Сума вкладу</t>
  </si>
  <si>
    <t>Гривня</t>
  </si>
  <si>
    <t>Долар США</t>
  </si>
  <si>
    <t>Євро</t>
  </si>
  <si>
    <t>гривня</t>
  </si>
  <si>
    <t>ні</t>
  </si>
  <si>
    <t>-</t>
  </si>
  <si>
    <r>
      <rPr>
        <sz val="11"/>
        <color theme="1"/>
        <rFont val="Calibri"/>
        <family val="2"/>
        <charset val="204"/>
      </rPr>
      <t>≥</t>
    </r>
    <r>
      <rPr>
        <sz val="11"/>
        <color theme="1"/>
        <rFont val="Calibri"/>
        <family val="2"/>
      </rPr>
      <t>100 тис.</t>
    </r>
  </si>
  <si>
    <r>
      <t>≥5</t>
    </r>
    <r>
      <rPr>
        <sz val="11"/>
        <color theme="1"/>
        <rFont val="Calibri"/>
        <family val="2"/>
      </rPr>
      <t>00 тис.</t>
    </r>
  </si>
  <si>
    <t>в кінці</t>
  </si>
  <si>
    <t>щомісячно</t>
  </si>
  <si>
    <t>до 100 тис.</t>
  </si>
  <si>
    <t>≥</t>
  </si>
  <si>
    <t>в кінці терміну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</si>
  <si>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</si>
  <si>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</si>
  <si>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</si>
  <si>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</si>
  <si>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</si>
  <si>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</si>
  <si>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В кінці терміну (На старт)</t>
  </si>
  <si>
    <t>КАЛЬКУЛЯТОР ПО ДЕПОЗИТУ "ВІЛЬНІ КОШТИ"</t>
  </si>
  <si>
    <t>так</t>
  </si>
  <si>
    <t>1 міс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</si>
  <si>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</si>
  <si>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Мінімальна сума вкладу, грн</t>
  </si>
  <si>
    <t>1000 - відкриття через відділення / 100 - відкриття через інтернет-банкінг</t>
  </si>
  <si>
    <t>Платежі за супровідні послуги, грн</t>
  </si>
  <si>
    <t>відділення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</si>
</sst>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sz val="11"/>
      <color theme="1"/>
      <name val="Calibri"/>
      <family val="2"/>
    </font>
    <font>
      <b/>
      <i/>
      <sz val="11"/>
      <name val="Arial"/>
      <family val="2"/>
      <charset val="204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14" fontId="0" fillId="0" borderId="0" xfId="0" applyNumberFormat="1"/>
    <xf numFmtId="0" fontId="0" fillId="4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0" xfId="0" applyFill="1"/>
    <xf numFmtId="0" fontId="3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0" fontId="5" fillId="11" borderId="0" xfId="0" applyFont="1" applyFill="1" applyAlignment="1">
      <alignment vertical="center"/>
    </xf>
    <xf numFmtId="0" fontId="5" fillId="11" borderId="0" xfId="0" applyFont="1" applyFill="1"/>
    <xf numFmtId="0" fontId="7" fillId="12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12" borderId="0" xfId="0" applyFont="1" applyFill="1"/>
    <xf numFmtId="0" fontId="11" fillId="12" borderId="0" xfId="0" applyFont="1" applyFill="1"/>
    <xf numFmtId="0" fontId="11" fillId="12" borderId="0" xfId="0" applyFont="1" applyFill="1" applyAlignment="1">
      <alignment horizontal="center"/>
    </xf>
    <xf numFmtId="0" fontId="8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12" borderId="0" xfId="0" applyFont="1" applyFill="1" applyAlignment="1">
      <alignment horizontal="center"/>
    </xf>
    <xf numFmtId="0" fontId="14" fillId="12" borderId="0" xfId="0" applyFont="1" applyFill="1"/>
    <xf numFmtId="0" fontId="7" fillId="12" borderId="0" xfId="0" applyFont="1" applyFill="1" applyAlignment="1">
      <alignment horizontal="right" vertical="center"/>
    </xf>
    <xf numFmtId="0" fontId="8" fillId="12" borderId="0" xfId="0" applyFont="1" applyFill="1" applyAlignment="1" applyProtection="1">
      <alignment horizontal="center" vertical="center"/>
      <protection locked="0"/>
    </xf>
    <xf numFmtId="10" fontId="0" fillId="7" borderId="1" xfId="1" applyNumberFormat="1" applyFont="1" applyFill="1" applyBorder="1"/>
    <xf numFmtId="10" fontId="0" fillId="7" borderId="1" xfId="1" applyNumberFormat="1" applyFont="1" applyFill="1" applyBorder="1" applyAlignment="1">
      <alignment horizontal="center"/>
    </xf>
    <xf numFmtId="10" fontId="0" fillId="10" borderId="0" xfId="1" applyNumberFormat="1" applyFont="1" applyFill="1"/>
    <xf numFmtId="0" fontId="3" fillId="0" borderId="0" xfId="0" applyFont="1"/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7" fillId="12" borderId="0" xfId="0" applyFont="1" applyFill="1" applyAlignment="1">
      <alignment horizontal="right"/>
    </xf>
    <xf numFmtId="0" fontId="15" fillId="12" borderId="0" xfId="0" applyFont="1" applyFill="1" applyAlignment="1">
      <alignment horizontal="center" vertical="center"/>
    </xf>
    <xf numFmtId="14" fontId="8" fillId="12" borderId="0" xfId="0" applyNumberFormat="1" applyFont="1" applyFill="1" applyAlignment="1" applyProtection="1">
      <alignment horizontal="center" vertical="center"/>
      <protection locked="0"/>
    </xf>
    <xf numFmtId="2" fontId="11" fillId="12" borderId="0" xfId="0" applyNumberFormat="1" applyFont="1" applyFill="1"/>
    <xf numFmtId="10" fontId="21" fillId="12" borderId="16" xfId="1" applyNumberFormat="1" applyFont="1" applyFill="1" applyBorder="1" applyAlignment="1">
      <alignment vertical="center"/>
    </xf>
    <xf numFmtId="0" fontId="13" fillId="12" borderId="0" xfId="0" applyFont="1" applyFill="1" applyAlignment="1">
      <alignment horizontal="center" vertical="center"/>
    </xf>
    <xf numFmtId="0" fontId="13" fillId="12" borderId="0" xfId="0" applyFont="1" applyFill="1"/>
    <xf numFmtId="0" fontId="23" fillId="14" borderId="17" xfId="0" applyFont="1" applyFill="1" applyBorder="1" applyAlignment="1">
      <alignment horizontal="left" vertical="center" wrapText="1"/>
    </xf>
    <xf numFmtId="0" fontId="23" fillId="14" borderId="18" xfId="0" applyFont="1" applyFill="1" applyBorder="1" applyAlignment="1">
      <alignment horizontal="left" vertical="center" wrapText="1"/>
    </xf>
    <xf numFmtId="0" fontId="23" fillId="14" borderId="19" xfId="0" applyFont="1" applyFill="1" applyBorder="1" applyAlignment="1">
      <alignment horizontal="left" vertical="center" wrapText="1"/>
    </xf>
    <xf numFmtId="0" fontId="20" fillId="12" borderId="0" xfId="0" applyFont="1" applyFill="1" applyAlignment="1">
      <alignment horizontal="left" vertical="center" wrapText="1"/>
    </xf>
    <xf numFmtId="2" fontId="22" fillId="10" borderId="14" xfId="1" applyNumberFormat="1" applyFont="1" applyFill="1" applyBorder="1" applyAlignment="1">
      <alignment horizontal="center" vertical="center"/>
    </xf>
    <xf numFmtId="2" fontId="22" fillId="10" borderId="15" xfId="1" applyNumberFormat="1" applyFont="1" applyFill="1" applyBorder="1" applyAlignment="1">
      <alignment horizontal="center" vertical="center"/>
    </xf>
    <xf numFmtId="10" fontId="17" fillId="12" borderId="0" xfId="1" applyNumberFormat="1" applyFont="1" applyFill="1" applyBorder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7" fillId="12" borderId="0" xfId="0" applyFont="1" applyFill="1" applyAlignment="1">
      <alignment horizontal="right"/>
    </xf>
    <xf numFmtId="0" fontId="11" fillId="12" borderId="0" xfId="0" applyFont="1" applyFill="1" applyAlignment="1">
      <alignment horizontal="right"/>
    </xf>
    <xf numFmtId="0" fontId="7" fillId="12" borderId="0" xfId="0" applyFont="1" applyFill="1" applyAlignment="1">
      <alignment horizontal="right" vertical="center"/>
    </xf>
    <xf numFmtId="0" fontId="11" fillId="12" borderId="0" xfId="0" applyFont="1" applyFill="1" applyAlignment="1">
      <alignment horizontal="center"/>
    </xf>
    <xf numFmtId="0" fontId="20" fillId="12" borderId="0" xfId="0" applyFont="1" applyFill="1" applyAlignment="1">
      <alignment horizontal="left" wrapText="1"/>
    </xf>
    <xf numFmtId="10" fontId="22" fillId="10" borderId="14" xfId="1" applyNumberFormat="1" applyFont="1" applyFill="1" applyBorder="1" applyAlignment="1">
      <alignment horizontal="center" vertical="center"/>
    </xf>
    <xf numFmtId="10" fontId="22" fillId="10" borderId="15" xfId="1" applyNumberFormat="1" applyFont="1" applyFill="1" applyBorder="1" applyAlignment="1">
      <alignment horizontal="center" vertical="center"/>
    </xf>
    <xf numFmtId="0" fontId="4" fillId="11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left"/>
    </xf>
    <xf numFmtId="0" fontId="19" fillId="11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left" vertical="center"/>
    </xf>
    <xf numFmtId="0" fontId="15" fillId="12" borderId="0" xfId="0" applyFont="1" applyFill="1" applyAlignment="1">
      <alignment horizontal="center" vertical="center"/>
    </xf>
    <xf numFmtId="0" fontId="15" fillId="12" borderId="0" xfId="0" applyFont="1" applyFill="1" applyAlignment="1">
      <alignment horizontal="left" vertical="center"/>
    </xf>
    <xf numFmtId="0" fontId="15" fillId="12" borderId="13" xfId="0" applyFont="1" applyFill="1" applyBorder="1" applyAlignment="1">
      <alignment horizontal="left" vertical="center"/>
    </xf>
    <xf numFmtId="10" fontId="21" fillId="10" borderId="14" xfId="1" applyNumberFormat="1" applyFont="1" applyFill="1" applyBorder="1" applyAlignment="1">
      <alignment horizontal="center" vertical="center"/>
    </xf>
    <xf numFmtId="10" fontId="21" fillId="10" borderId="15" xfId="1" applyNumberFormat="1" applyFont="1" applyFill="1" applyBorder="1" applyAlignment="1">
      <alignment horizontal="center" vertical="center"/>
    </xf>
    <xf numFmtId="10" fontId="2" fillId="12" borderId="0" xfId="0" applyNumberFormat="1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10" fillId="12" borderId="0" xfId="0" applyFont="1" applyFill="1" applyAlignment="1">
      <alignment horizontal="left" vertical="center"/>
    </xf>
    <xf numFmtId="0" fontId="10" fillId="12" borderId="13" xfId="0" applyFont="1" applyFill="1" applyBorder="1" applyAlignment="1">
      <alignment horizontal="left" vertical="center"/>
    </xf>
    <xf numFmtId="2" fontId="21" fillId="10" borderId="8" xfId="1" applyNumberFormat="1" applyFont="1" applyFill="1" applyBorder="1" applyAlignment="1">
      <alignment horizontal="center" vertical="center"/>
    </xf>
    <xf numFmtId="2" fontId="21" fillId="10" borderId="9" xfId="1" applyNumberFormat="1" applyFont="1" applyFill="1" applyBorder="1" applyAlignment="1">
      <alignment horizontal="center" vertical="center"/>
    </xf>
    <xf numFmtId="2" fontId="21" fillId="10" borderId="10" xfId="1" applyNumberFormat="1" applyFont="1" applyFill="1" applyBorder="1" applyAlignment="1">
      <alignment horizontal="center" vertical="center"/>
    </xf>
    <xf numFmtId="2" fontId="21" fillId="10" borderId="11" xfId="1" applyNumberFormat="1" applyFont="1" applyFill="1" applyBorder="1" applyAlignment="1">
      <alignment horizontal="center" vertical="center"/>
    </xf>
    <xf numFmtId="2" fontId="20" fillId="12" borderId="0" xfId="0" applyNumberFormat="1" applyFont="1" applyFill="1" applyAlignment="1">
      <alignment horizontal="left" vertical="center"/>
    </xf>
    <xf numFmtId="2" fontId="20" fillId="12" borderId="13" xfId="0" applyNumberFormat="1" applyFont="1" applyFill="1" applyBorder="1" applyAlignment="1">
      <alignment horizontal="left" vertical="center"/>
    </xf>
    <xf numFmtId="2" fontId="22" fillId="10" borderId="8" xfId="0" applyNumberFormat="1" applyFont="1" applyFill="1" applyBorder="1" applyAlignment="1">
      <alignment horizontal="center" vertical="center"/>
    </xf>
    <xf numFmtId="2" fontId="22" fillId="10" borderId="9" xfId="0" applyNumberFormat="1" applyFont="1" applyFill="1" applyBorder="1" applyAlignment="1">
      <alignment horizontal="center" vertical="center"/>
    </xf>
    <xf numFmtId="2" fontId="22" fillId="10" borderId="12" xfId="0" applyNumberFormat="1" applyFont="1" applyFill="1" applyBorder="1" applyAlignment="1">
      <alignment horizontal="center" vertical="center"/>
    </xf>
    <xf numFmtId="2" fontId="22" fillId="10" borderId="13" xfId="0" applyNumberFormat="1" applyFont="1" applyFill="1" applyBorder="1" applyAlignment="1">
      <alignment horizontal="center" vertical="center"/>
    </xf>
    <xf numFmtId="2" fontId="22" fillId="10" borderId="10" xfId="0" applyNumberFormat="1" applyFont="1" applyFill="1" applyBorder="1" applyAlignment="1">
      <alignment horizontal="center" vertical="center"/>
    </xf>
    <xf numFmtId="2" fontId="22" fillId="10" borderId="11" xfId="0" applyNumberFormat="1" applyFont="1" applyFill="1" applyBorder="1" applyAlignment="1">
      <alignment horizontal="center" vertical="center"/>
    </xf>
    <xf numFmtId="2" fontId="10" fillId="12" borderId="0" xfId="0" applyNumberFormat="1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RowColHeaders="0" tabSelected="1" topLeftCell="A3" zoomScale="80" zoomScaleNormal="80" workbookViewId="0">
      <selection activeCell="J18" sqref="J18:K20"/>
    </sheetView>
  </sheetViews>
  <sheetFormatPr defaultRowHeight="15" x14ac:dyDescent="0.25"/>
  <cols>
    <col min="1" max="1" width="11.85546875" customWidth="1"/>
    <col min="2" max="2" width="4.5703125" style="10" customWidth="1"/>
    <col min="3" max="3" width="6.140625" style="10" customWidth="1"/>
    <col min="4" max="4" width="33.42578125" customWidth="1"/>
    <col min="5" max="5" width="7.7109375" customWidth="1"/>
    <col min="6" max="6" width="25.85546875" customWidth="1"/>
    <col min="7" max="7" width="4.85546875" customWidth="1"/>
    <col min="8" max="8" width="23.42578125" customWidth="1"/>
    <col min="9" max="9" width="12.140625" customWidth="1"/>
    <col min="10" max="10" width="13.28515625" customWidth="1"/>
    <col min="11" max="11" width="11" customWidth="1"/>
  </cols>
  <sheetData>
    <row r="1" spans="1:18" ht="35.25" customHeight="1" x14ac:dyDescent="0.25">
      <c r="A1" s="10"/>
      <c r="B1" s="68" t="s">
        <v>40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10"/>
      <c r="P1" s="10"/>
      <c r="Q1" s="10"/>
      <c r="R1" s="10"/>
    </row>
    <row r="2" spans="1:18" ht="18" x14ac:dyDescent="0.25">
      <c r="A2" s="10"/>
      <c r="B2" s="49" t="s">
        <v>17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10"/>
      <c r="P2" s="10"/>
      <c r="Q2" s="10"/>
      <c r="R2" s="10"/>
    </row>
    <row r="3" spans="1:18" x14ac:dyDescent="0.25">
      <c r="A3" s="10"/>
      <c r="B3" s="57" t="s">
        <v>15</v>
      </c>
      <c r="C3" s="57"/>
      <c r="D3" s="57"/>
      <c r="E3" s="57"/>
      <c r="F3" s="57"/>
      <c r="G3" s="15"/>
      <c r="H3" s="58" t="s">
        <v>23</v>
      </c>
      <c r="I3" s="58"/>
      <c r="J3" s="58"/>
      <c r="K3" s="58"/>
      <c r="L3" s="58"/>
      <c r="M3" s="58"/>
      <c r="N3" s="58"/>
      <c r="O3" s="10"/>
      <c r="P3" s="10"/>
      <c r="Q3" s="10"/>
      <c r="R3" s="10"/>
    </row>
    <row r="4" spans="1:18" x14ac:dyDescent="0.25">
      <c r="A4" s="10"/>
      <c r="B4" s="57" t="s">
        <v>0</v>
      </c>
      <c r="C4" s="57"/>
      <c r="D4" s="57"/>
      <c r="E4" s="57"/>
      <c r="F4" s="57"/>
      <c r="G4" s="14"/>
      <c r="H4" s="59" t="s">
        <v>32</v>
      </c>
      <c r="I4" s="59"/>
      <c r="J4" s="59"/>
      <c r="K4" s="59"/>
      <c r="L4" s="59"/>
      <c r="M4" s="59"/>
      <c r="N4" s="59"/>
      <c r="O4" s="10"/>
      <c r="P4" s="10"/>
      <c r="Q4" s="10"/>
      <c r="R4" s="10"/>
    </row>
    <row r="5" spans="1:18" x14ac:dyDescent="0.25">
      <c r="A5" s="10"/>
      <c r="B5" s="57" t="s">
        <v>1</v>
      </c>
      <c r="C5" s="57"/>
      <c r="D5" s="57"/>
      <c r="E5" s="57"/>
      <c r="F5" s="57"/>
      <c r="G5" s="14"/>
      <c r="H5" s="60" t="s">
        <v>41</v>
      </c>
      <c r="I5" s="60"/>
      <c r="J5" s="60"/>
      <c r="K5" s="60"/>
      <c r="L5" s="60"/>
      <c r="M5" s="60"/>
      <c r="N5" s="60"/>
      <c r="O5" s="10"/>
      <c r="P5" s="10"/>
      <c r="Q5" s="10"/>
      <c r="R5" s="10"/>
    </row>
    <row r="6" spans="1:18" x14ac:dyDescent="0.25">
      <c r="A6" s="10"/>
      <c r="B6" s="57" t="s">
        <v>44</v>
      </c>
      <c r="C6" s="57"/>
      <c r="D6" s="57"/>
      <c r="E6" s="57"/>
      <c r="F6" s="57"/>
      <c r="G6" s="14"/>
      <c r="H6" s="60" t="s">
        <v>45</v>
      </c>
      <c r="I6" s="60"/>
      <c r="J6" s="60"/>
      <c r="K6" s="60"/>
      <c r="L6" s="60"/>
      <c r="M6" s="60"/>
      <c r="N6" s="60"/>
      <c r="O6" s="10"/>
      <c r="P6" s="10"/>
      <c r="Q6" s="10"/>
      <c r="R6" s="10"/>
    </row>
    <row r="7" spans="1:18" x14ac:dyDescent="0.25">
      <c r="A7" s="10"/>
      <c r="B7" s="57" t="s">
        <v>2</v>
      </c>
      <c r="C7" s="57"/>
      <c r="D7" s="57"/>
      <c r="E7" s="57"/>
      <c r="F7" s="57"/>
      <c r="G7" s="14"/>
      <c r="H7" s="60" t="s">
        <v>41</v>
      </c>
      <c r="I7" s="60"/>
      <c r="J7" s="60"/>
      <c r="K7" s="60"/>
      <c r="L7" s="60"/>
      <c r="M7" s="60"/>
      <c r="N7" s="60"/>
      <c r="O7" s="10"/>
      <c r="P7" s="10"/>
      <c r="Q7" s="30"/>
      <c r="R7" s="10"/>
    </row>
    <row r="8" spans="1:18" ht="18.75" thickBot="1" x14ac:dyDescent="0.3">
      <c r="A8" s="10"/>
      <c r="B8" s="49" t="s">
        <v>18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10"/>
      <c r="P8" s="10"/>
      <c r="Q8" s="10"/>
      <c r="R8" s="10"/>
    </row>
    <row r="9" spans="1:18" ht="23.25" customHeight="1" thickBot="1" x14ac:dyDescent="0.3">
      <c r="A9" s="10"/>
      <c r="B9" s="52" t="s">
        <v>19</v>
      </c>
      <c r="C9" s="52"/>
      <c r="D9" s="52"/>
      <c r="E9" s="24"/>
      <c r="F9" s="17">
        <v>150000</v>
      </c>
      <c r="G9" s="25"/>
      <c r="H9" s="62" t="s">
        <v>36</v>
      </c>
      <c r="I9" s="63"/>
      <c r="J9" s="64">
        <f>IF(AND($F$17="в кінці терміну",$F$15="ні",$F$13="відділення",$F$11="гривня"),VLOOKUP($F$19,Лист1!$B$6:$R$11,2,0),IF(AND($F$17="в кінці терміну",$F$15="ні",$F$13="відділення",$F$11="долар США"),VLOOKUP($F$19,Лист1!$B$6:$R$11,4,0),IF(AND($F$17="в кінці терміну",$F$15="ні",$F$13="відділення",$F$11="євро"),VLOOKUP($F$19,Лист1!$B$6:$R$11,6,0),IF(AND($F$17="щомісячно",$F$15="ні",$F$13="відділення",$F$11="гривня"),VLOOKUP($F$19,Лист1!$B$6:$R$11,8,0),IF(AND($F$17="щомісячно",$F$15="ні",$F$13="відділення",$F$11="долар США"),VLOOKUP($F$19,Лист1!$B$6:$R$11,10,0),IF(AND($F$17="щомісячно",$F$15="ні",$F$13="відділення",$F$11="євро"),VLOOKUP($F$19,Лист1!$B$6:$R$11,12,0),IF(AND($F$17="в кінці терміну",$F$15="так",$F$13="відділення",$F$11="гривня"),VLOOKUP($F$19,Лист1!$B$6:$R$11,14,0),IF(AND($F$17="щомісячно",$F$15="так",$F$13="відділення",$F$11="гривня"),VLOOKUP($F$19,Лист1!$B$6:$R$11,16,0),IF(AND($F$17="в кінці терміну",$F$15="ні",$F$13="інтернет-банкінг",$F$11="гривня"),VLOOKUP($F$19,Лист1!$B$18:$R$23,2,0),IF(AND($F$17="в кінці терміну",$F$15="ні",$F$13="інтернет-банкінг",$F$11="долар США"),VLOOKUP($F$19,Лист1!$B$18:$R$23,4,0),IF(AND($F$17="в кінці терміну",$F$15="ні",$F$13="інтернет-банкінг",$F$11="євро"),VLOOKUP($F$19,Лист1!$B$18:$R$23,6,0),IF(AND($F$17="щомісячно",$F$15="ні",$F$13="інтернет-банкінг",$F$11="гривня"),VLOOKUP($F$19,Лист1!$B$18:$R$23,8,0),IF(AND($F$17="щомісячно",$F$15="ні",$F$13="інтернет-банкінг",$F$11="долар США"),VLOOKUP($F$19,Лист1!$B$18:$R$23,10,0),IF(AND($F$17="щомісячно",$F$15="ні",$F$13="інтернет-банкінг",$F$11="євро"),VLOOKUP($F$19,Лист1!$B$18:$R$23,12,0),IF(AND($F$17="в кінці терміну",$F$15="так",$F$13="інтернет-банкінг",$F$11="гривня"),VLOOKUP($F$19,Лист1!$B$18:$R$23,14,0),IF(AND($F$17="щомісячно",$F$15="так",$F$13="інтернет-банкінг",$F$11="гривня"),VLOOKUP($F$19,Лист1!$B$18:$R$23,16,0),0))))))))))))))))</f>
        <v>0.05</v>
      </c>
      <c r="K9" s="65"/>
      <c r="L9" s="61"/>
      <c r="M9" s="61"/>
      <c r="N9" s="61"/>
      <c r="O9" s="10"/>
      <c r="P9" s="10"/>
      <c r="Q9" s="10"/>
      <c r="R9" s="10"/>
    </row>
    <row r="10" spans="1:18" ht="5.25" customHeight="1" thickBot="1" x14ac:dyDescent="0.3">
      <c r="A10" s="10"/>
      <c r="B10" s="26"/>
      <c r="C10" s="26"/>
      <c r="D10" s="26"/>
      <c r="E10" s="24"/>
      <c r="F10" s="27"/>
      <c r="G10" s="25"/>
      <c r="H10" s="36"/>
      <c r="I10" s="36"/>
      <c r="J10" s="39"/>
      <c r="K10" s="39"/>
      <c r="L10" s="48"/>
      <c r="M10" s="48"/>
      <c r="N10" s="48"/>
      <c r="O10" s="10"/>
      <c r="P10" s="10"/>
      <c r="Q10" s="10"/>
      <c r="R10" s="10"/>
    </row>
    <row r="11" spans="1:18" ht="15.75" customHeight="1" x14ac:dyDescent="0.25">
      <c r="A11" s="10"/>
      <c r="B11" s="52" t="s">
        <v>15</v>
      </c>
      <c r="C11" s="52"/>
      <c r="D11" s="52"/>
      <c r="E11" s="16"/>
      <c r="F11" s="17" t="s">
        <v>23</v>
      </c>
      <c r="G11" s="18"/>
      <c r="H11" s="70" t="s">
        <v>34</v>
      </c>
      <c r="I11" s="71"/>
      <c r="J11" s="72">
        <f>IF(AND($F$17="в кінці терміну",$F$15="ні",$F$13="відділення",$F$11="гривня"),VLOOKUP($F$19,Лист1!$B$6:$R$11,3,0),IF(AND($F$17="в кінці терміну",$F$15="ні",$F$13="відділення",$F$11="долар США"),VLOOKUP($F$19,Лист1!$B$6:$R$11,5,0),IF(AND($F$17="в кінці терміну",$F$15="ні",$F$13="відділення",$F$11="євро"),VLOOKUP($F$19,Лист1!$B$6:$R$11,7,0),IF(AND($F$17="щомісячно",$F$15="ні",$F$13="відділення",$F$11="гривня"),VLOOKUP($F$19,Лист1!$B$6:$R$11,9,0),IF(AND($F$17="щомісячно",$F$15="ні",$F$13="відділення",$F$11="долар США"),VLOOKUP($F$19,Лист1!$B$6:$R$11,11,0),IF(AND($F$17="щомісячно",$F$15="ні",$F$13="відділення",$F$11="євро"),VLOOKUP($F$19,Лист1!$B$6:$R$11,13,0),IF(AND($F$17="в кінці терміну",$F$15="так",$F$13="відділення",$F$11="гривня"),VLOOKUP($F$19,Лист1!$B$6:$R$11,15,0),IF(AND($F$17="щомісячно",$F$15="так",$F$13="відділення",$F$11="гривня"),VLOOKUP($F$19,Лист1!$B$6:$R$11,17,0),IF(AND($F$17="в кінці терміну",$F$15="ні",$F$13="інтернет-банкінг",$F$11="гривня"),VLOOKUP($F$19,Лист1!$B$18:$R$23,3,0),IF(AND($F$17="в кінці терміну",$F$15="ні",$F$13="інтернет-банкінг",$F$11="долар США"),VLOOKUP($F$19,Лист1!$B$18:$R$23,5,0),IF(AND($F$17="в кінці терміну",$F$15="ні",$F$13="інтернет-банкінг",$F$11="євро"),VLOOKUP($F$19,Лист1!$B$18:$R$23,7,0),IF(AND($F$17="щомісячно",$F$15="ні",$F$13="інтернет-банкінг",$F$11="гривня"),VLOOKUP($F$19,Лист1!$B$18:$R$23,9,0),IF(AND($F$17="щомісячно",$F$15="ні",$F$13="інтернет-банкінг",$F$11="долар США"),VLOOKUP($F$19,Лист1!$B$18:$R$23,11,0),IF(AND($F$17="щомісячно",$F$15="ні",$F$13="інтернет-банкінг",$F$11="євро"),VLOOKUP($F$19,Лист1!$B$18:$R$23,13,0),IF(AND($F$17="в кінці терміну",$F$15="так",$F$13="інтернет-банкінг",$F$11="гривня"),VLOOKUP($F$19,Лист1!$B$18:$R$23,15,0),IF(AND($F$17="щомісячно",$F$15="так",$F$13="ІБ",$F$11="гривня"),VLOOKUP($F$19,Лист1!$B$18:$R$23,17,0),0))))))))))))))))</f>
        <v>595.89041095890411</v>
      </c>
      <c r="K11" s="73"/>
      <c r="L11" s="48"/>
      <c r="M11" s="48"/>
      <c r="N11" s="48"/>
      <c r="O11" s="10"/>
      <c r="P11" s="10"/>
      <c r="Q11" s="10"/>
      <c r="R11" s="10"/>
    </row>
    <row r="12" spans="1:18" ht="5.25" customHeight="1" thickBot="1" x14ac:dyDescent="0.3">
      <c r="A12" s="10"/>
      <c r="B12" s="51"/>
      <c r="C12" s="51"/>
      <c r="D12" s="51"/>
      <c r="E12" s="20"/>
      <c r="F12" s="21"/>
      <c r="G12" s="18"/>
      <c r="H12" s="70"/>
      <c r="I12" s="71"/>
      <c r="J12" s="74"/>
      <c r="K12" s="75"/>
      <c r="L12" s="19"/>
      <c r="M12" s="19"/>
      <c r="N12" s="19"/>
      <c r="O12" s="10"/>
      <c r="P12" s="10"/>
      <c r="Q12" s="10"/>
      <c r="R12" s="10"/>
    </row>
    <row r="13" spans="1:18" ht="16.5" thickBot="1" x14ac:dyDescent="0.3">
      <c r="A13" s="10"/>
      <c r="B13" s="52" t="s">
        <v>33</v>
      </c>
      <c r="C13" s="52"/>
      <c r="D13" s="52"/>
      <c r="E13" s="16"/>
      <c r="F13" s="17" t="s">
        <v>47</v>
      </c>
      <c r="G13" s="18"/>
      <c r="H13" s="22"/>
      <c r="I13" s="22"/>
      <c r="J13" s="40"/>
      <c r="K13" s="40"/>
      <c r="L13" s="19"/>
      <c r="M13" s="19"/>
      <c r="N13" s="19"/>
      <c r="O13" s="10"/>
      <c r="P13" s="10"/>
      <c r="Q13" s="10"/>
      <c r="R13" s="10"/>
    </row>
    <row r="14" spans="1:18" ht="6" customHeight="1" x14ac:dyDescent="0.25">
      <c r="A14" s="10"/>
      <c r="B14" s="51"/>
      <c r="C14" s="51"/>
      <c r="D14" s="51"/>
      <c r="E14" s="20"/>
      <c r="F14" s="21"/>
      <c r="G14" s="18"/>
      <c r="H14" s="76" t="s">
        <v>35</v>
      </c>
      <c r="I14" s="77"/>
      <c r="J14" s="78">
        <f>J11-(J11*23%)</f>
        <v>458.83561643835617</v>
      </c>
      <c r="K14" s="79"/>
      <c r="L14" s="84"/>
      <c r="M14" s="85"/>
      <c r="N14" s="85"/>
      <c r="O14" s="10"/>
      <c r="P14" s="10"/>
      <c r="Q14" s="10"/>
      <c r="R14" s="10"/>
    </row>
    <row r="15" spans="1:18" ht="14.25" customHeight="1" x14ac:dyDescent="0.25">
      <c r="A15" s="10"/>
      <c r="B15" s="52" t="s">
        <v>12</v>
      </c>
      <c r="C15" s="52"/>
      <c r="D15" s="52"/>
      <c r="E15" s="16"/>
      <c r="F15" s="17" t="s">
        <v>24</v>
      </c>
      <c r="G15" s="18"/>
      <c r="H15" s="76"/>
      <c r="I15" s="77"/>
      <c r="J15" s="80"/>
      <c r="K15" s="81"/>
      <c r="L15" s="85"/>
      <c r="M15" s="85"/>
      <c r="N15" s="85"/>
      <c r="O15" s="10"/>
      <c r="P15" s="10"/>
      <c r="Q15" s="10"/>
      <c r="R15" s="10"/>
    </row>
    <row r="16" spans="1:18" ht="5.25" customHeight="1" thickBot="1" x14ac:dyDescent="0.3">
      <c r="A16" s="10"/>
      <c r="B16" s="51"/>
      <c r="C16" s="51"/>
      <c r="D16" s="51"/>
      <c r="E16" s="20"/>
      <c r="F16" s="21"/>
      <c r="G16" s="18"/>
      <c r="H16" s="76"/>
      <c r="I16" s="77"/>
      <c r="J16" s="82"/>
      <c r="K16" s="83"/>
      <c r="L16" s="85"/>
      <c r="M16" s="85"/>
      <c r="N16" s="85"/>
      <c r="O16" s="10"/>
      <c r="P16" s="10"/>
      <c r="Q16" s="10"/>
      <c r="R16" s="10"/>
    </row>
    <row r="17" spans="1:18" ht="16.5" thickBot="1" x14ac:dyDescent="0.3">
      <c r="A17" s="10"/>
      <c r="B17" s="50" t="s">
        <v>0</v>
      </c>
      <c r="C17" s="50"/>
      <c r="D17" s="50"/>
      <c r="E17" s="16"/>
      <c r="F17" s="17" t="s">
        <v>32</v>
      </c>
      <c r="G17" s="18"/>
      <c r="H17" s="22"/>
      <c r="I17" s="22"/>
      <c r="J17" s="40"/>
      <c r="K17" s="40"/>
      <c r="L17" s="22"/>
      <c r="M17" s="22"/>
      <c r="N17" s="22"/>
      <c r="O17" s="10"/>
      <c r="P17" s="10"/>
      <c r="Q17" s="10"/>
      <c r="R17" s="10"/>
    </row>
    <row r="18" spans="1:18" ht="5.25" customHeight="1" x14ac:dyDescent="0.25">
      <c r="A18" s="10"/>
      <c r="B18" s="51"/>
      <c r="C18" s="51"/>
      <c r="D18" s="51"/>
      <c r="E18" s="20"/>
      <c r="F18" s="21"/>
      <c r="G18" s="18"/>
      <c r="H18" s="76" t="s">
        <v>37</v>
      </c>
      <c r="I18" s="77"/>
      <c r="J18" s="78">
        <f>J11-J14</f>
        <v>137.05479452054794</v>
      </c>
      <c r="K18" s="79"/>
      <c r="L18" s="86"/>
      <c r="M18" s="86"/>
      <c r="N18" s="86"/>
      <c r="O18" s="10"/>
      <c r="P18" s="10"/>
      <c r="Q18" s="10"/>
      <c r="R18" s="10"/>
    </row>
    <row r="19" spans="1:18" x14ac:dyDescent="0.25">
      <c r="A19" s="10"/>
      <c r="B19" s="50" t="s">
        <v>16</v>
      </c>
      <c r="C19" s="50"/>
      <c r="D19" s="50"/>
      <c r="E19" s="16"/>
      <c r="F19" s="17">
        <v>1</v>
      </c>
      <c r="G19" s="18"/>
      <c r="H19" s="76"/>
      <c r="I19" s="77"/>
      <c r="J19" s="80"/>
      <c r="K19" s="81"/>
      <c r="L19" s="86"/>
      <c r="M19" s="86"/>
      <c r="N19" s="86"/>
      <c r="O19" s="10"/>
      <c r="P19" s="10"/>
      <c r="Q19" s="10"/>
      <c r="R19" s="10"/>
    </row>
    <row r="20" spans="1:18" ht="5.25" customHeight="1" thickBot="1" x14ac:dyDescent="0.3">
      <c r="A20" s="10"/>
      <c r="B20" s="51"/>
      <c r="C20" s="51"/>
      <c r="D20" s="51"/>
      <c r="E20" s="20"/>
      <c r="F20" s="21"/>
      <c r="G20" s="18"/>
      <c r="H20" s="76"/>
      <c r="I20" s="77"/>
      <c r="J20" s="82"/>
      <c r="K20" s="83"/>
      <c r="L20" s="86"/>
      <c r="M20" s="86"/>
      <c r="N20" s="86"/>
      <c r="O20" s="10"/>
      <c r="P20" s="10"/>
      <c r="Q20" s="10"/>
      <c r="R20" s="10"/>
    </row>
    <row r="21" spans="1:18" ht="16.5" thickBot="1" x14ac:dyDescent="0.3">
      <c r="A21" s="10"/>
      <c r="B21" s="50" t="s">
        <v>11</v>
      </c>
      <c r="C21" s="50"/>
      <c r="D21" s="50"/>
      <c r="E21" s="16"/>
      <c r="F21" s="23">
        <v>45001</v>
      </c>
      <c r="G21" s="18"/>
      <c r="H21" s="53"/>
      <c r="I21" s="53"/>
      <c r="J21" s="41"/>
      <c r="K21" s="41"/>
      <c r="L21" s="19"/>
      <c r="M21" s="19"/>
      <c r="N21" s="19"/>
      <c r="O21" s="10"/>
      <c r="P21" s="10"/>
      <c r="Q21" s="10"/>
      <c r="R21" s="10"/>
    </row>
    <row r="22" spans="1:18" ht="32.25" customHeight="1" thickBot="1" x14ac:dyDescent="0.3">
      <c r="A22" s="10"/>
      <c r="B22" s="35"/>
      <c r="C22" s="35"/>
      <c r="D22" s="35"/>
      <c r="E22" s="16"/>
      <c r="F22" s="37"/>
      <c r="G22" s="18"/>
      <c r="H22" s="54" t="s">
        <v>38</v>
      </c>
      <c r="I22" s="54"/>
      <c r="J22" s="55">
        <f>J9-(J9*23%)</f>
        <v>3.85E-2</v>
      </c>
      <c r="K22" s="56"/>
      <c r="L22" s="19"/>
      <c r="M22" s="38"/>
      <c r="N22" s="19"/>
      <c r="O22" s="10"/>
      <c r="P22" s="10"/>
      <c r="Q22" s="10"/>
      <c r="R22" s="10"/>
    </row>
    <row r="23" spans="1:18" ht="5.25" customHeight="1" thickBot="1" x14ac:dyDescent="0.3">
      <c r="A23" s="10"/>
      <c r="B23" s="35"/>
      <c r="C23" s="35"/>
      <c r="D23" s="35"/>
      <c r="E23" s="16"/>
      <c r="F23" s="37"/>
      <c r="G23" s="18"/>
      <c r="H23" s="19"/>
      <c r="I23" s="19"/>
      <c r="J23" s="19"/>
      <c r="K23" s="19"/>
      <c r="L23" s="19"/>
      <c r="M23" s="19"/>
      <c r="N23" s="19"/>
      <c r="O23" s="10"/>
      <c r="P23" s="10"/>
      <c r="Q23" s="10"/>
      <c r="R23" s="10"/>
    </row>
    <row r="24" spans="1:18" ht="28.5" customHeight="1" thickBot="1" x14ac:dyDescent="0.3">
      <c r="A24" s="10"/>
      <c r="B24" s="35"/>
      <c r="C24" s="35"/>
      <c r="D24" s="35"/>
      <c r="E24" s="16"/>
      <c r="F24" s="37"/>
      <c r="G24" s="18"/>
      <c r="H24" s="45" t="s">
        <v>46</v>
      </c>
      <c r="I24" s="45"/>
      <c r="J24" s="46">
        <v>0</v>
      </c>
      <c r="K24" s="47"/>
      <c r="L24" s="19"/>
      <c r="M24" s="19"/>
      <c r="N24" s="19"/>
      <c r="O24" s="10"/>
      <c r="P24" s="10"/>
      <c r="Q24" s="10"/>
      <c r="R24" s="10"/>
    </row>
    <row r="25" spans="1:18" ht="6" customHeight="1" thickBot="1" x14ac:dyDescent="0.3">
      <c r="A25" s="10"/>
      <c r="B25" s="69"/>
      <c r="C25" s="69"/>
      <c r="D25" s="69"/>
      <c r="E25" s="13"/>
      <c r="F25" s="11"/>
      <c r="G25" s="11"/>
      <c r="H25" s="45"/>
      <c r="I25" s="45"/>
      <c r="J25" s="66"/>
      <c r="K25" s="67"/>
      <c r="L25" s="12"/>
      <c r="M25" s="12"/>
      <c r="N25" s="12"/>
      <c r="O25" s="10"/>
      <c r="P25" s="10"/>
      <c r="Q25" s="10"/>
      <c r="R25" s="10"/>
    </row>
    <row r="26" spans="1:18" ht="45.75" customHeight="1" thickBot="1" x14ac:dyDescent="0.3">
      <c r="A26" s="10"/>
      <c r="B26" s="42" t="s">
        <v>43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4"/>
      <c r="O26" s="10"/>
      <c r="P26" s="10"/>
      <c r="Q26" s="10"/>
      <c r="R26" s="10"/>
    </row>
    <row r="27" spans="1:18" x14ac:dyDescent="0.25">
      <c r="A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5">
      <c r="A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25">
      <c r="A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5">
      <c r="A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5">
      <c r="A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5">
      <c r="A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Q32" s="10"/>
      <c r="R32" s="10"/>
    </row>
    <row r="33" spans="1:18" x14ac:dyDescent="0.25">
      <c r="A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5">
      <c r="A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5">
      <c r="P35" s="10"/>
      <c r="Q35" s="10"/>
      <c r="R35" s="10"/>
    </row>
  </sheetData>
  <dataConsolidate>
    <dataRefs count="1">
      <dataRef ref="H13:H14" sheet="Калькулятор"/>
    </dataRefs>
  </dataConsolidate>
  <mergeCells count="46">
    <mergeCell ref="J25:K25"/>
    <mergeCell ref="B1:N1"/>
    <mergeCell ref="B20:D20"/>
    <mergeCell ref="B21:D21"/>
    <mergeCell ref="B25:D25"/>
    <mergeCell ref="H11:I12"/>
    <mergeCell ref="J11:K12"/>
    <mergeCell ref="H14:I16"/>
    <mergeCell ref="J14:K16"/>
    <mergeCell ref="H18:I20"/>
    <mergeCell ref="J18:K20"/>
    <mergeCell ref="L14:N16"/>
    <mergeCell ref="L18:N20"/>
    <mergeCell ref="B15:D15"/>
    <mergeCell ref="B16:D16"/>
    <mergeCell ref="H6:N6"/>
    <mergeCell ref="H7:N7"/>
    <mergeCell ref="B6:F6"/>
    <mergeCell ref="L9:N9"/>
    <mergeCell ref="B7:F7"/>
    <mergeCell ref="H9:I9"/>
    <mergeCell ref="J9:K9"/>
    <mergeCell ref="B9:D9"/>
    <mergeCell ref="B2:N2"/>
    <mergeCell ref="B3:F3"/>
    <mergeCell ref="B4:F4"/>
    <mergeCell ref="B5:F5"/>
    <mergeCell ref="H3:N3"/>
    <mergeCell ref="H4:N4"/>
    <mergeCell ref="H5:N5"/>
    <mergeCell ref="B26:N26"/>
    <mergeCell ref="H24:I24"/>
    <mergeCell ref="J24:K24"/>
    <mergeCell ref="L10:N11"/>
    <mergeCell ref="B8:N8"/>
    <mergeCell ref="B17:D17"/>
    <mergeCell ref="B18:D18"/>
    <mergeCell ref="B19:D19"/>
    <mergeCell ref="B11:D11"/>
    <mergeCell ref="B12:D12"/>
    <mergeCell ref="B13:D13"/>
    <mergeCell ref="B14:D14"/>
    <mergeCell ref="H21:I21"/>
    <mergeCell ref="H22:I22"/>
    <mergeCell ref="J22:K22"/>
    <mergeCell ref="H25:I25"/>
  </mergeCells>
  <dataValidations count="10">
    <dataValidation type="list" allowBlank="1" showInputMessage="1" showErrorMessage="1" sqref="F20" xr:uid="{00000000-0002-0000-0000-000000000000}">
      <formula1>"1,3,6,9,12,18"</formula1>
    </dataValidation>
    <dataValidation type="list" allowBlank="1" showInputMessage="1" showErrorMessage="1" sqref="F18" xr:uid="{00000000-0002-0000-0000-000001000000}">
      <formula1>"в кінці терміну,щомісячно"</formula1>
    </dataValidation>
    <dataValidation type="list" allowBlank="1" showInputMessage="1" showErrorMessage="1" sqref="F16" xr:uid="{00000000-0002-0000-0000-000002000000}">
      <formula1>"так,ні"</formula1>
    </dataValidation>
    <dataValidation type="list" allowBlank="1" showInputMessage="1" showErrorMessage="1" sqref="F14" xr:uid="{00000000-0002-0000-0000-000003000000}">
      <formula1>"відділення,ІБ"</formula1>
    </dataValidation>
    <dataValidation type="list" allowBlank="1" showInputMessage="1" showErrorMessage="1" sqref="F15" xr:uid="{00000000-0002-0000-0000-000004000000}">
      <formula1>"ні"</formula1>
    </dataValidation>
    <dataValidation type="list" allowBlank="1" showInputMessage="1" showErrorMessage="1" sqref="F17" xr:uid="{00000000-0002-0000-0000-000005000000}">
      <formula1>"в кінці терміну"</formula1>
    </dataValidation>
    <dataValidation type="list" allowBlank="1" showInputMessage="1" showErrorMessage="1" sqref="F13" xr:uid="{00000000-0002-0000-0000-000006000000}">
      <formula1>"відділення, інтернет-банкінг"</formula1>
    </dataValidation>
    <dataValidation type="whole" operator="greaterThanOrEqual" allowBlank="1" showInputMessage="1" showErrorMessage="1" sqref="F9" xr:uid="{00000000-0002-0000-0000-000007000000}">
      <formula1>100</formula1>
    </dataValidation>
    <dataValidation type="list" allowBlank="1" showInputMessage="1" showErrorMessage="1" sqref="F19" xr:uid="{00000000-0002-0000-0000-000008000000}">
      <formula1>"1"</formula1>
    </dataValidation>
    <dataValidation type="list" allowBlank="1" showInputMessage="1" showErrorMessage="1" sqref="F11" xr:uid="{00000000-0002-0000-0000-000009000000}">
      <formula1>"гривня"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0"/>
  <sheetViews>
    <sheetView workbookViewId="0">
      <selection activeCell="C8" sqref="C8"/>
    </sheetView>
  </sheetViews>
  <sheetFormatPr defaultRowHeight="15" outlineLevelCol="1" x14ac:dyDescent="0.25"/>
  <cols>
    <col min="1" max="1" width="30.140625" customWidth="1"/>
    <col min="2" max="2" width="4.28515625" hidden="1" customWidth="1" outlineLevel="1"/>
    <col min="3" max="3" width="11.85546875" customWidth="1" collapsed="1"/>
    <col min="4" max="8" width="12.42578125" customWidth="1"/>
    <col min="9" max="9" width="11" customWidth="1"/>
    <col min="10" max="14" width="11.5703125" customWidth="1"/>
    <col min="15" max="15" width="11.28515625" customWidth="1"/>
    <col min="16" max="16" width="13.140625" customWidth="1"/>
    <col min="17" max="17" width="10.85546875" customWidth="1"/>
    <col min="18" max="18" width="13.28515625" customWidth="1"/>
    <col min="20" max="20" width="9.140625" customWidth="1" outlineLevel="1"/>
    <col min="21" max="21" width="10.140625" customWidth="1" outlineLevel="1"/>
    <col min="22" max="23" width="9.140625" customWidth="1" outlineLevel="1"/>
    <col min="28" max="28" width="11.5703125" customWidth="1"/>
    <col min="30" max="30" width="11.7109375" customWidth="1"/>
    <col min="32" max="32" width="12.140625" customWidth="1"/>
  </cols>
  <sheetData>
    <row r="1" spans="1:32" ht="18.75" customHeight="1" x14ac:dyDescent="0.25">
      <c r="A1" s="94" t="s">
        <v>3</v>
      </c>
      <c r="B1" s="101"/>
      <c r="C1" s="98" t="s">
        <v>10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AC1" s="31"/>
      <c r="AD1" s="31"/>
    </row>
    <row r="2" spans="1:32" ht="16.5" customHeight="1" x14ac:dyDescent="0.25">
      <c r="A2" s="94"/>
      <c r="B2" s="102"/>
      <c r="C2" s="91" t="s">
        <v>8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  <c r="O2" s="100" t="s">
        <v>13</v>
      </c>
      <c r="P2" s="100"/>
      <c r="Q2" s="100"/>
      <c r="R2" s="100"/>
    </row>
    <row r="3" spans="1:32" ht="16.5" customHeight="1" x14ac:dyDescent="0.25">
      <c r="A3" s="94"/>
      <c r="B3" s="102"/>
      <c r="C3" s="87" t="s">
        <v>39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 t="s">
        <v>6</v>
      </c>
      <c r="P3" s="87"/>
      <c r="Q3" s="87" t="s">
        <v>7</v>
      </c>
      <c r="R3" s="87"/>
    </row>
    <row r="4" spans="1:32" ht="18" customHeight="1" x14ac:dyDescent="0.25">
      <c r="A4" s="94"/>
      <c r="B4" s="102"/>
      <c r="C4" s="99" t="s">
        <v>20</v>
      </c>
      <c r="D4" s="99"/>
      <c r="E4" s="88" t="s">
        <v>21</v>
      </c>
      <c r="F4" s="90"/>
      <c r="G4" s="88" t="s">
        <v>22</v>
      </c>
      <c r="H4" s="90"/>
      <c r="I4" s="99" t="s">
        <v>20</v>
      </c>
      <c r="J4" s="99"/>
      <c r="K4" s="88" t="s">
        <v>21</v>
      </c>
      <c r="L4" s="90"/>
      <c r="M4" s="88" t="s">
        <v>22</v>
      </c>
      <c r="N4" s="90"/>
      <c r="O4" s="88" t="s">
        <v>20</v>
      </c>
      <c r="P4" s="89"/>
      <c r="Q4" s="89"/>
      <c r="R4" s="90"/>
    </row>
    <row r="5" spans="1:32" ht="37.5" customHeight="1" x14ac:dyDescent="0.25">
      <c r="A5" s="94"/>
      <c r="B5" s="103"/>
      <c r="C5" s="7" t="s">
        <v>9</v>
      </c>
      <c r="D5" s="8" t="s">
        <v>5</v>
      </c>
      <c r="E5" s="7" t="s">
        <v>9</v>
      </c>
      <c r="F5" s="8" t="s">
        <v>5</v>
      </c>
      <c r="G5" s="7" t="s">
        <v>9</v>
      </c>
      <c r="H5" s="8" t="s">
        <v>5</v>
      </c>
      <c r="I5" s="7" t="s">
        <v>4</v>
      </c>
      <c r="J5" s="8" t="s">
        <v>5</v>
      </c>
      <c r="K5" s="7" t="s">
        <v>4</v>
      </c>
      <c r="L5" s="8" t="s">
        <v>5</v>
      </c>
      <c r="M5" s="7" t="s">
        <v>4</v>
      </c>
      <c r="N5" s="8" t="s">
        <v>5</v>
      </c>
      <c r="O5" s="7" t="s">
        <v>9</v>
      </c>
      <c r="P5" s="8" t="s">
        <v>5</v>
      </c>
      <c r="Q5" s="7" t="s">
        <v>4</v>
      </c>
      <c r="R5" s="8" t="s">
        <v>5</v>
      </c>
      <c r="T5">
        <v>0</v>
      </c>
      <c r="U5" s="1">
        <f>Калькулятор!F21</f>
        <v>45001</v>
      </c>
    </row>
    <row r="6" spans="1:32" x14ac:dyDescent="0.25">
      <c r="A6" s="2"/>
      <c r="B6" s="2"/>
      <c r="C6" s="3"/>
      <c r="D6" s="5"/>
      <c r="E6" s="3"/>
      <c r="F6" s="5"/>
      <c r="G6" s="3"/>
      <c r="H6" s="5"/>
      <c r="I6" s="4"/>
      <c r="J6" s="6"/>
      <c r="K6" s="28"/>
      <c r="L6" s="6"/>
      <c r="M6" s="28"/>
      <c r="N6" s="6"/>
      <c r="O6" s="3"/>
      <c r="P6" s="5"/>
      <c r="Q6" s="4"/>
      <c r="R6" s="6"/>
      <c r="T6">
        <v>1</v>
      </c>
      <c r="U6" s="1">
        <f t="shared" ref="U6:U14" si="0">EDATE($U$5,T6)</f>
        <v>45032</v>
      </c>
      <c r="V6">
        <f>U6-U5</f>
        <v>31</v>
      </c>
      <c r="AA6" s="105" t="s">
        <v>30</v>
      </c>
      <c r="AB6" s="105"/>
      <c r="AC6" s="104" t="s">
        <v>31</v>
      </c>
      <c r="AD6" s="104"/>
      <c r="AE6" s="104" t="s">
        <v>27</v>
      </c>
      <c r="AF6" s="104"/>
    </row>
    <row r="7" spans="1:32" x14ac:dyDescent="0.25">
      <c r="A7" s="2" t="s">
        <v>42</v>
      </c>
      <c r="B7" s="2">
        <v>1</v>
      </c>
      <c r="C7" s="3">
        <v>0.05</v>
      </c>
      <c r="D7" s="5">
        <f>Калькулятор!$F$9*Лист1!C7/365*(V6-2)</f>
        <v>595.89041095890411</v>
      </c>
      <c r="E7" s="3"/>
      <c r="F7" s="5"/>
      <c r="G7" s="3"/>
      <c r="H7" s="5"/>
      <c r="I7" s="3"/>
      <c r="J7" s="9"/>
      <c r="K7" s="29"/>
      <c r="L7" s="9"/>
      <c r="M7" s="29"/>
      <c r="N7" s="9"/>
      <c r="O7" s="3"/>
      <c r="P7" s="5"/>
      <c r="Q7" s="3"/>
      <c r="R7" s="9"/>
      <c r="T7">
        <v>2</v>
      </c>
      <c r="U7" s="1">
        <f t="shared" si="0"/>
        <v>45062</v>
      </c>
      <c r="V7">
        <f t="shared" ref="V7:V29" si="1">U7-U6</f>
        <v>30</v>
      </c>
      <c r="AA7" t="s">
        <v>28</v>
      </c>
      <c r="AB7" t="s">
        <v>29</v>
      </c>
      <c r="AC7" t="s">
        <v>28</v>
      </c>
      <c r="AD7" t="s">
        <v>29</v>
      </c>
      <c r="AE7" t="s">
        <v>28</v>
      </c>
      <c r="AF7" t="s">
        <v>29</v>
      </c>
    </row>
    <row r="8" spans="1:32" x14ac:dyDescent="0.25">
      <c r="A8" s="2"/>
      <c r="B8" s="2"/>
      <c r="C8" s="3"/>
      <c r="D8" s="5"/>
      <c r="E8" s="3"/>
      <c r="F8" s="5"/>
      <c r="G8" s="3"/>
      <c r="H8" s="5"/>
      <c r="I8" s="3"/>
      <c r="J8" s="9"/>
      <c r="K8" s="29"/>
      <c r="L8" s="9"/>
      <c r="M8" s="29"/>
      <c r="N8" s="9"/>
      <c r="O8" s="3"/>
      <c r="P8" s="5"/>
      <c r="Q8" s="3"/>
      <c r="R8" s="9"/>
      <c r="T8">
        <v>3</v>
      </c>
      <c r="U8" s="1">
        <f t="shared" si="0"/>
        <v>45093</v>
      </c>
      <c r="V8">
        <f t="shared" si="1"/>
        <v>31</v>
      </c>
      <c r="W8">
        <f>SUM(V6:V8)</f>
        <v>92</v>
      </c>
      <c r="Z8" s="34">
        <v>6</v>
      </c>
      <c r="AA8" s="3">
        <v>8.2500000000000004E-2</v>
      </c>
      <c r="AB8" s="3">
        <v>0.08</v>
      </c>
      <c r="AC8" s="33">
        <f>IF(Калькулятор!$F$9&gt;=500000,AE8,AC12)</f>
        <v>8.5000000000000006E-2</v>
      </c>
      <c r="AD8" s="33">
        <f>IF(Калькулятор!$F$9&gt;=500000,AF8,AD12)</f>
        <v>8.2500000000000004E-2</v>
      </c>
      <c r="AE8" s="33">
        <v>8.7499999999999994E-2</v>
      </c>
      <c r="AF8" s="33">
        <v>8.5000000000000006E-2</v>
      </c>
    </row>
    <row r="9" spans="1:32" x14ac:dyDescent="0.25">
      <c r="A9" s="2"/>
      <c r="B9" s="2"/>
      <c r="C9" s="3"/>
      <c r="D9" s="5"/>
      <c r="E9" s="3"/>
      <c r="F9" s="5"/>
      <c r="G9" s="3"/>
      <c r="H9" s="5"/>
      <c r="I9" s="3"/>
      <c r="J9" s="9"/>
      <c r="K9" s="29"/>
      <c r="L9" s="9"/>
      <c r="M9" s="29"/>
      <c r="N9" s="9"/>
      <c r="O9" s="3"/>
      <c r="P9" s="5"/>
      <c r="Q9" s="3"/>
      <c r="R9" s="9"/>
      <c r="T9">
        <v>4</v>
      </c>
      <c r="U9" s="1">
        <f t="shared" si="0"/>
        <v>45123</v>
      </c>
      <c r="V9">
        <f t="shared" si="1"/>
        <v>30</v>
      </c>
      <c r="Z9" s="34">
        <v>9</v>
      </c>
      <c r="AA9" s="3">
        <v>8.2500000000000004E-2</v>
      </c>
      <c r="AB9" s="3">
        <v>0.08</v>
      </c>
      <c r="AC9" s="33">
        <f>IF(Калькулятор!$F$9&gt;=500000,AE9,AC13)</f>
        <v>8.5000000000000006E-2</v>
      </c>
      <c r="AD9" s="33">
        <f>IF(Калькулятор!$F$9&gt;=500000,AF9,AD13)</f>
        <v>8.2500000000000004E-2</v>
      </c>
      <c r="AE9" s="33">
        <v>8.7499999999999994E-2</v>
      </c>
      <c r="AF9" s="33">
        <v>8.5000000000000006E-2</v>
      </c>
    </row>
    <row r="10" spans="1:32" x14ac:dyDescent="0.25">
      <c r="A10" s="2"/>
      <c r="B10" s="2"/>
      <c r="C10" s="3"/>
      <c r="D10" s="5"/>
      <c r="E10" s="3"/>
      <c r="F10" s="5"/>
      <c r="G10" s="3"/>
      <c r="H10" s="5"/>
      <c r="I10" s="3"/>
      <c r="J10" s="9"/>
      <c r="K10" s="29"/>
      <c r="L10" s="9"/>
      <c r="M10" s="29"/>
      <c r="N10" s="9"/>
      <c r="O10" s="3"/>
      <c r="P10" s="5"/>
      <c r="Q10" s="3"/>
      <c r="R10" s="9"/>
      <c r="T10">
        <v>5</v>
      </c>
      <c r="U10" s="1">
        <f t="shared" si="0"/>
        <v>45154</v>
      </c>
      <c r="V10">
        <f t="shared" si="1"/>
        <v>31</v>
      </c>
      <c r="W10">
        <f>SUM(V6:V10)</f>
        <v>153</v>
      </c>
      <c r="Z10" s="34">
        <v>12</v>
      </c>
      <c r="AA10" s="3">
        <v>0.08</v>
      </c>
      <c r="AB10" s="3">
        <v>7.7499999999999999E-2</v>
      </c>
      <c r="AC10" s="33">
        <f>IF(Калькулятор!$F$9&gt;=500000,AE10,AC14)</f>
        <v>8.2500000000000004E-2</v>
      </c>
      <c r="AD10" s="33">
        <f>IF(Калькулятор!$F$9&gt;=500000,AF10,AD14)</f>
        <v>0.08</v>
      </c>
      <c r="AE10" s="33">
        <v>8.5000000000000006E-2</v>
      </c>
      <c r="AF10" s="33">
        <v>8.2500000000000004E-2</v>
      </c>
    </row>
    <row r="11" spans="1:32" x14ac:dyDescent="0.25">
      <c r="A11" s="2"/>
      <c r="B11" s="2"/>
      <c r="C11" s="3"/>
      <c r="D11" s="5"/>
      <c r="E11" s="3"/>
      <c r="F11" s="5"/>
      <c r="G11" s="3"/>
      <c r="H11" s="5"/>
      <c r="I11" s="3"/>
      <c r="J11" s="5"/>
      <c r="K11" s="29"/>
      <c r="L11" s="9"/>
      <c r="M11" s="29"/>
      <c r="N11" s="9"/>
      <c r="O11" s="3" t="s">
        <v>25</v>
      </c>
      <c r="P11" s="5" t="s">
        <v>25</v>
      </c>
      <c r="Q11" s="3" t="s">
        <v>25</v>
      </c>
      <c r="R11" s="9" t="s">
        <v>25</v>
      </c>
      <c r="T11">
        <v>6</v>
      </c>
      <c r="U11" s="1">
        <f t="shared" si="0"/>
        <v>45185</v>
      </c>
      <c r="V11">
        <f t="shared" si="1"/>
        <v>31</v>
      </c>
      <c r="W11">
        <f>SUM(V6:V11)</f>
        <v>184</v>
      </c>
      <c r="AC11" s="104" t="s">
        <v>26</v>
      </c>
      <c r="AD11" s="104"/>
    </row>
    <row r="12" spans="1:32" ht="15" customHeight="1" x14ac:dyDescent="0.25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7"/>
      <c r="T12">
        <v>7</v>
      </c>
      <c r="U12" s="1">
        <f t="shared" si="0"/>
        <v>45215</v>
      </c>
      <c r="V12">
        <f>U12-U11</f>
        <v>30</v>
      </c>
      <c r="AC12" s="33">
        <v>8.5000000000000006E-2</v>
      </c>
      <c r="AD12" s="33">
        <v>8.2500000000000004E-2</v>
      </c>
      <c r="AE12" s="33"/>
      <c r="AF12" s="33"/>
    </row>
    <row r="13" spans="1:32" x14ac:dyDescent="0.25">
      <c r="A13" s="94" t="s">
        <v>3</v>
      </c>
      <c r="B13" s="101"/>
      <c r="C13" s="98" t="s">
        <v>14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T13">
        <v>8</v>
      </c>
      <c r="U13" s="1">
        <f t="shared" si="0"/>
        <v>45246</v>
      </c>
      <c r="V13">
        <f t="shared" si="1"/>
        <v>31</v>
      </c>
      <c r="AC13" s="33">
        <v>8.5000000000000006E-2</v>
      </c>
      <c r="AD13" s="33">
        <v>8.2500000000000004E-2</v>
      </c>
      <c r="AE13" s="33"/>
      <c r="AF13" s="33"/>
    </row>
    <row r="14" spans="1:32" x14ac:dyDescent="0.25">
      <c r="A14" s="94"/>
      <c r="B14" s="102"/>
      <c r="C14" s="91" t="s">
        <v>8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3"/>
      <c r="O14" s="100" t="s">
        <v>13</v>
      </c>
      <c r="P14" s="100"/>
      <c r="Q14" s="100"/>
      <c r="R14" s="100"/>
      <c r="T14">
        <v>9</v>
      </c>
      <c r="U14" s="1">
        <f t="shared" si="0"/>
        <v>45276</v>
      </c>
      <c r="V14">
        <f t="shared" si="1"/>
        <v>30</v>
      </c>
      <c r="W14">
        <f>SUM(V6:V14)</f>
        <v>275</v>
      </c>
      <c r="AC14" s="33">
        <v>8.2500000000000004E-2</v>
      </c>
      <c r="AD14" s="33">
        <v>0.08</v>
      </c>
      <c r="AE14" s="33"/>
      <c r="AF14" s="33"/>
    </row>
    <row r="15" spans="1:32" x14ac:dyDescent="0.25">
      <c r="A15" s="94"/>
      <c r="B15" s="102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 t="s">
        <v>6</v>
      </c>
      <c r="P15" s="87"/>
      <c r="Q15" s="87" t="s">
        <v>7</v>
      </c>
      <c r="R15" s="87"/>
      <c r="T15">
        <v>10</v>
      </c>
      <c r="U15" s="1">
        <f t="shared" ref="U15:U29" si="2">EDATE($U$5,T15)</f>
        <v>45307</v>
      </c>
      <c r="AC15" s="32"/>
      <c r="AD15" s="32"/>
      <c r="AE15" s="32"/>
      <c r="AF15" s="32"/>
    </row>
    <row r="16" spans="1:32" x14ac:dyDescent="0.25">
      <c r="A16" s="94"/>
      <c r="B16" s="102"/>
      <c r="C16" s="99" t="s">
        <v>20</v>
      </c>
      <c r="D16" s="99"/>
      <c r="E16" s="88" t="s">
        <v>21</v>
      </c>
      <c r="F16" s="90"/>
      <c r="G16" s="88" t="s">
        <v>22</v>
      </c>
      <c r="H16" s="90"/>
      <c r="I16" s="99" t="s">
        <v>20</v>
      </c>
      <c r="J16" s="99"/>
      <c r="K16" s="88" t="s">
        <v>21</v>
      </c>
      <c r="L16" s="90"/>
      <c r="M16" s="88" t="s">
        <v>22</v>
      </c>
      <c r="N16" s="90"/>
      <c r="O16" s="88" t="s">
        <v>20</v>
      </c>
      <c r="P16" s="89"/>
      <c r="Q16" s="89"/>
      <c r="R16" s="90"/>
      <c r="T16">
        <v>11</v>
      </c>
      <c r="U16" s="1">
        <f t="shared" si="2"/>
        <v>45338</v>
      </c>
      <c r="V16">
        <f>U16-U14</f>
        <v>62</v>
      </c>
    </row>
    <row r="17" spans="1:23" ht="30" x14ac:dyDescent="0.25">
      <c r="A17" s="94"/>
      <c r="B17" s="103"/>
      <c r="C17" s="7" t="s">
        <v>9</v>
      </c>
      <c r="D17" s="8" t="s">
        <v>5</v>
      </c>
      <c r="E17" s="7" t="s">
        <v>9</v>
      </c>
      <c r="F17" s="8" t="s">
        <v>5</v>
      </c>
      <c r="G17" s="7" t="s">
        <v>9</v>
      </c>
      <c r="H17" s="8" t="s">
        <v>5</v>
      </c>
      <c r="I17" s="7" t="s">
        <v>4</v>
      </c>
      <c r="J17" s="8" t="s">
        <v>5</v>
      </c>
      <c r="K17" s="7" t="s">
        <v>4</v>
      </c>
      <c r="L17" s="8" t="s">
        <v>5</v>
      </c>
      <c r="M17" s="7" t="s">
        <v>4</v>
      </c>
      <c r="N17" s="8" t="s">
        <v>5</v>
      </c>
      <c r="O17" s="7" t="s">
        <v>9</v>
      </c>
      <c r="P17" s="8" t="s">
        <v>5</v>
      </c>
      <c r="Q17" s="7" t="s">
        <v>4</v>
      </c>
      <c r="R17" s="8" t="s">
        <v>5</v>
      </c>
      <c r="T17">
        <v>12</v>
      </c>
      <c r="U17" s="1">
        <f t="shared" si="2"/>
        <v>45367</v>
      </c>
      <c r="V17">
        <f t="shared" si="1"/>
        <v>29</v>
      </c>
    </row>
    <row r="18" spans="1:23" x14ac:dyDescent="0.25">
      <c r="A18" s="2"/>
      <c r="B18" s="2"/>
      <c r="C18" s="3"/>
      <c r="D18" s="5"/>
      <c r="E18" s="3"/>
      <c r="F18" s="5"/>
      <c r="G18" s="3"/>
      <c r="H18" s="5"/>
      <c r="I18" s="4"/>
      <c r="J18" s="6"/>
      <c r="K18" s="28"/>
      <c r="L18" s="6"/>
      <c r="M18" s="28"/>
      <c r="N18" s="6"/>
      <c r="O18" s="3"/>
      <c r="P18" s="5"/>
      <c r="Q18" s="4"/>
      <c r="R18" s="6"/>
      <c r="T18">
        <v>13</v>
      </c>
      <c r="U18" s="1">
        <f t="shared" si="2"/>
        <v>45398</v>
      </c>
      <c r="V18">
        <f t="shared" si="1"/>
        <v>31</v>
      </c>
      <c r="W18">
        <f>SUM(V6:V17)</f>
        <v>366</v>
      </c>
    </row>
    <row r="19" spans="1:23" x14ac:dyDescent="0.25">
      <c r="A19" s="2" t="s">
        <v>42</v>
      </c>
      <c r="B19" s="2">
        <v>1</v>
      </c>
      <c r="C19" s="3">
        <f>C7</f>
        <v>0.05</v>
      </c>
      <c r="D19" s="5">
        <f>Калькулятор!$F$9*Лист1!C19/365*(V6-2)</f>
        <v>595.89041095890411</v>
      </c>
      <c r="E19" s="3"/>
      <c r="F19" s="5"/>
      <c r="G19" s="3"/>
      <c r="H19" s="5"/>
      <c r="I19" s="3"/>
      <c r="J19" s="9"/>
      <c r="K19" s="29"/>
      <c r="L19" s="9"/>
      <c r="M19" s="29"/>
      <c r="N19" s="9"/>
      <c r="O19" s="3"/>
      <c r="P19" s="5"/>
      <c r="Q19" s="3"/>
      <c r="R19" s="9"/>
      <c r="T19">
        <v>14</v>
      </c>
      <c r="U19" s="1">
        <f t="shared" si="2"/>
        <v>45428</v>
      </c>
      <c r="V19">
        <f t="shared" si="1"/>
        <v>30</v>
      </c>
    </row>
    <row r="20" spans="1:23" x14ac:dyDescent="0.25">
      <c r="A20" s="2"/>
      <c r="B20" s="2"/>
      <c r="C20" s="3"/>
      <c r="D20" s="5"/>
      <c r="E20" s="3"/>
      <c r="F20" s="5"/>
      <c r="G20" s="3"/>
      <c r="H20" s="5"/>
      <c r="I20" s="3"/>
      <c r="J20" s="9"/>
      <c r="K20" s="29"/>
      <c r="L20" s="9"/>
      <c r="M20" s="29"/>
      <c r="N20" s="9"/>
      <c r="O20" s="3"/>
      <c r="P20" s="5"/>
      <c r="Q20" s="3"/>
      <c r="R20" s="9"/>
      <c r="T20">
        <v>15</v>
      </c>
      <c r="U20" s="1">
        <f t="shared" si="2"/>
        <v>45459</v>
      </c>
      <c r="V20">
        <f t="shared" si="1"/>
        <v>31</v>
      </c>
    </row>
    <row r="21" spans="1:23" x14ac:dyDescent="0.25">
      <c r="A21" s="2"/>
      <c r="B21" s="2"/>
      <c r="C21" s="3"/>
      <c r="D21" s="5"/>
      <c r="E21" s="3"/>
      <c r="F21" s="5"/>
      <c r="G21" s="3"/>
      <c r="H21" s="5"/>
      <c r="I21" s="3"/>
      <c r="J21" s="9"/>
      <c r="K21" s="29"/>
      <c r="L21" s="9"/>
      <c r="M21" s="29"/>
      <c r="N21" s="9"/>
      <c r="O21" s="3"/>
      <c r="P21" s="5"/>
      <c r="Q21" s="3"/>
      <c r="R21" s="9"/>
      <c r="T21">
        <v>16</v>
      </c>
      <c r="U21" s="1">
        <f t="shared" si="2"/>
        <v>45489</v>
      </c>
      <c r="V21">
        <f t="shared" si="1"/>
        <v>30</v>
      </c>
      <c r="W21">
        <f>SUM(V6:V21)</f>
        <v>488</v>
      </c>
    </row>
    <row r="22" spans="1:23" x14ac:dyDescent="0.25">
      <c r="A22" s="2"/>
      <c r="B22" s="2"/>
      <c r="C22" s="3"/>
      <c r="D22" s="5"/>
      <c r="E22" s="3"/>
      <c r="F22" s="5"/>
      <c r="G22" s="3"/>
      <c r="H22" s="5"/>
      <c r="I22" s="3"/>
      <c r="J22" s="9"/>
      <c r="K22" s="29"/>
      <c r="L22" s="9"/>
      <c r="M22" s="29"/>
      <c r="N22" s="9"/>
      <c r="O22" s="3"/>
      <c r="P22" s="5"/>
      <c r="Q22" s="3"/>
      <c r="R22" s="9"/>
      <c r="T22">
        <v>17</v>
      </c>
      <c r="U22" s="1">
        <f t="shared" si="2"/>
        <v>45520</v>
      </c>
      <c r="V22">
        <f t="shared" si="1"/>
        <v>31</v>
      </c>
    </row>
    <row r="23" spans="1:23" x14ac:dyDescent="0.25">
      <c r="A23" s="2"/>
      <c r="B23" s="2"/>
      <c r="C23" s="3"/>
      <c r="D23" s="5"/>
      <c r="E23" s="3"/>
      <c r="F23" s="5"/>
      <c r="G23" s="3"/>
      <c r="H23" s="5"/>
      <c r="I23" s="3"/>
      <c r="J23" s="5"/>
      <c r="K23" s="29"/>
      <c r="L23" s="9"/>
      <c r="M23" s="29"/>
      <c r="N23" s="9"/>
      <c r="O23" s="3" t="s">
        <v>25</v>
      </c>
      <c r="P23" s="5" t="s">
        <v>25</v>
      </c>
      <c r="Q23" s="3" t="s">
        <v>25</v>
      </c>
      <c r="R23" s="9" t="s">
        <v>25</v>
      </c>
      <c r="T23">
        <v>18</v>
      </c>
      <c r="U23" s="1">
        <f t="shared" si="2"/>
        <v>45551</v>
      </c>
      <c r="V23">
        <f t="shared" si="1"/>
        <v>31</v>
      </c>
    </row>
    <row r="24" spans="1:23" x14ac:dyDescent="0.25">
      <c r="T24">
        <v>19</v>
      </c>
      <c r="U24" s="1">
        <f t="shared" si="2"/>
        <v>45581</v>
      </c>
      <c r="V24">
        <f t="shared" si="1"/>
        <v>30</v>
      </c>
      <c r="W24">
        <f>SUM(V6:V23)</f>
        <v>550</v>
      </c>
    </row>
    <row r="25" spans="1:23" x14ac:dyDescent="0.25">
      <c r="T25">
        <v>20</v>
      </c>
      <c r="U25" s="1">
        <f t="shared" si="2"/>
        <v>45612</v>
      </c>
      <c r="V25">
        <f t="shared" si="1"/>
        <v>31</v>
      </c>
    </row>
    <row r="26" spans="1:23" ht="14.65" x14ac:dyDescent="0.4">
      <c r="T26">
        <v>21</v>
      </c>
      <c r="U26" s="1">
        <f t="shared" si="2"/>
        <v>45642</v>
      </c>
      <c r="V26">
        <f t="shared" si="1"/>
        <v>30</v>
      </c>
    </row>
    <row r="27" spans="1:23" ht="14.65" x14ac:dyDescent="0.4">
      <c r="T27">
        <v>22</v>
      </c>
      <c r="U27" s="1">
        <f t="shared" si="2"/>
        <v>45673</v>
      </c>
      <c r="V27">
        <f t="shared" si="1"/>
        <v>31</v>
      </c>
    </row>
    <row r="28" spans="1:23" ht="14.65" x14ac:dyDescent="0.4">
      <c r="T28">
        <v>23</v>
      </c>
      <c r="U28" s="1">
        <f t="shared" si="2"/>
        <v>45704</v>
      </c>
      <c r="V28">
        <f t="shared" si="1"/>
        <v>31</v>
      </c>
    </row>
    <row r="29" spans="1:23" ht="14.65" x14ac:dyDescent="0.4">
      <c r="T29">
        <v>24</v>
      </c>
      <c r="U29" s="1">
        <f t="shared" si="2"/>
        <v>45732</v>
      </c>
      <c r="V29">
        <f t="shared" si="1"/>
        <v>28</v>
      </c>
      <c r="W29">
        <f>SUM(V6:V29)</f>
        <v>731</v>
      </c>
    </row>
    <row r="30" spans="1:23" ht="14.65" x14ac:dyDescent="0.4">
      <c r="U30" s="1"/>
    </row>
  </sheetData>
  <mergeCells count="37">
    <mergeCell ref="AC6:AD6"/>
    <mergeCell ref="AE6:AF6"/>
    <mergeCell ref="AA6:AB6"/>
    <mergeCell ref="AC11:AD11"/>
    <mergeCell ref="C2:N2"/>
    <mergeCell ref="I3:N3"/>
    <mergeCell ref="K4:L4"/>
    <mergeCell ref="M4:N4"/>
    <mergeCell ref="C3:H3"/>
    <mergeCell ref="E4:F4"/>
    <mergeCell ref="G4:H4"/>
    <mergeCell ref="C14:N14"/>
    <mergeCell ref="A13:A17"/>
    <mergeCell ref="A1:A5"/>
    <mergeCell ref="A12:R12"/>
    <mergeCell ref="C1:R1"/>
    <mergeCell ref="C4:D4"/>
    <mergeCell ref="I4:J4"/>
    <mergeCell ref="O2:R2"/>
    <mergeCell ref="C13:R13"/>
    <mergeCell ref="O14:R14"/>
    <mergeCell ref="C16:D16"/>
    <mergeCell ref="I16:J16"/>
    <mergeCell ref="B1:B5"/>
    <mergeCell ref="B13:B17"/>
    <mergeCell ref="E16:F16"/>
    <mergeCell ref="G16:H16"/>
    <mergeCell ref="K16:L16"/>
    <mergeCell ref="M16:N16"/>
    <mergeCell ref="O15:P15"/>
    <mergeCell ref="C15:H15"/>
    <mergeCell ref="I15:N15"/>
    <mergeCell ref="Q15:R15"/>
    <mergeCell ref="O16:R16"/>
    <mergeCell ref="O3:P3"/>
    <mergeCell ref="Q3:R3"/>
    <mergeCell ref="O4:R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Калькулятор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2024-11-29T15:00:59Z</dcterms:modified>
</cp:coreProperties>
</file>