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322B8031-5BE7-484F-A197-ABD533DB012B}" xr6:coauthVersionLast="47" xr6:coauthVersionMax="47" xr10:uidLastSave="{00000000-0000-0000-0000-000000000000}"/>
  <workbookProtection workbookAlgorithmName="SHA-512" workbookHashValue="DAV3UeNZvA3+bH5BErPIuOSY6RujrOspz1AjI+83RjkOg9R6CZlfI4KK0P/sn6gzV/pd3RrdC1JdJVCAjkeHWA==" workbookSaltValue="3uReKKlhivYGs1jPeYB8UQ==" workbookSpinCount="100000" lockStructure="1"/>
  <bookViews>
    <workbookView xWindow="-120" yWindow="-120" windowWidth="29040" windowHeight="15990" tabRatio="863" activeTab="4" xr2:uid="{00000000-000D-0000-FFFF-FFFF00000000}"/>
  </bookViews>
  <sheets>
    <sheet name="Satellite_0-3-24" sheetId="164" r:id="rId1"/>
    <sheet name="Satellite_0-10-24" sheetId="173" r:id="rId2"/>
    <sheet name="Перелік партнерів" sheetId="172" state="hidden" r:id="rId3"/>
    <sheet name="Назви" sheetId="161" state="hidden" r:id="rId4"/>
    <sheet name="Satellite_0-6-18" sheetId="174" r:id="rId5"/>
    <sheet name="Лист2" sheetId="165" state="hidden" r:id="rId6"/>
  </sheets>
  <definedNames>
    <definedName name="_xlnm.Print_Area" localSheetId="1">'Satellite_0-10-24'!$A$1:$J$103</definedName>
    <definedName name="_xlnm.Print_Area" localSheetId="0">'Satellite_0-3-24'!$A$1:$I$103</definedName>
    <definedName name="_xlnm.Print_Area" localSheetId="4">'Satellite_0-6-18'!$A$1:$I$103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73" l="1"/>
  <c r="C39" i="164"/>
  <c r="C39" i="174"/>
  <c r="C40" i="174" s="1"/>
  <c r="C41" i="174" s="1"/>
  <c r="C42" i="174" s="1"/>
  <c r="C43" i="174" s="1"/>
  <c r="C44" i="174" s="1"/>
  <c r="C45" i="174" s="1"/>
  <c r="C46" i="174" s="1"/>
  <c r="C47" i="174" s="1"/>
  <c r="C48" i="174" s="1"/>
  <c r="C49" i="174" s="1"/>
  <c r="C50" i="174" s="1"/>
  <c r="C51" i="174" s="1"/>
  <c r="C52" i="174" s="1"/>
  <c r="C53" i="174" s="1"/>
  <c r="C54" i="174" s="1"/>
  <c r="C55" i="174" s="1"/>
  <c r="C56" i="174" s="1"/>
  <c r="C57" i="174" s="1"/>
  <c r="C58" i="174" s="1"/>
  <c r="C59" i="174" s="1"/>
  <c r="C60" i="174" s="1"/>
  <c r="C61" i="174" s="1"/>
  <c r="C62" i="174" s="1"/>
  <c r="C63" i="174" s="1"/>
  <c r="C64" i="174" s="1"/>
  <c r="C65" i="174" s="1"/>
  <c r="C66" i="174" s="1"/>
  <c r="C67" i="174" s="1"/>
  <c r="C68" i="174" s="1"/>
  <c r="C69" i="174" s="1"/>
  <c r="C70" i="174" s="1"/>
  <c r="C71" i="174" s="1"/>
  <c r="C72" i="174" s="1"/>
  <c r="C73" i="174" s="1"/>
  <c r="C74" i="174" s="1"/>
  <c r="C75" i="174" s="1"/>
  <c r="C76" i="174" s="1"/>
  <c r="C77" i="174" s="1"/>
  <c r="C78" i="174" s="1"/>
  <c r="C79" i="174" s="1"/>
  <c r="C80" i="174" s="1"/>
  <c r="C81" i="174" s="1"/>
  <c r="C82" i="174" s="1"/>
  <c r="C83" i="174" s="1"/>
  <c r="C84" i="174" s="1"/>
  <c r="C85" i="174" s="1"/>
  <c r="C86" i="174" s="1"/>
  <c r="C87" i="174" s="1"/>
  <c r="C88" i="174" s="1"/>
  <c r="C89" i="174" s="1"/>
  <c r="C90" i="174" s="1"/>
  <c r="C91" i="174" s="1"/>
  <c r="C92" i="174" s="1"/>
  <c r="C93" i="174" s="1"/>
  <c r="C94" i="174" s="1"/>
  <c r="C95" i="174" s="1"/>
  <c r="C96" i="174" s="1"/>
  <c r="C97" i="174" s="1"/>
  <c r="C98" i="174" s="1"/>
  <c r="C99" i="174" s="1"/>
  <c r="L9" i="174"/>
  <c r="G39" i="174"/>
  <c r="G38" i="174"/>
  <c r="E38" i="174"/>
  <c r="D38" i="174"/>
  <c r="B38" i="174"/>
  <c r="B37" i="174"/>
  <c r="I34" i="174"/>
  <c r="F34" i="174"/>
  <c r="E34" i="174"/>
  <c r="D34" i="174"/>
  <c r="A34" i="174"/>
  <c r="F33" i="174"/>
  <c r="E33" i="174"/>
  <c r="G33" i="174" s="1"/>
  <c r="D33" i="174"/>
  <c r="I33" i="174" s="1"/>
  <c r="A33" i="174"/>
  <c r="F32" i="174"/>
  <c r="E32" i="174"/>
  <c r="D32" i="174"/>
  <c r="A32" i="174"/>
  <c r="G32" i="174" s="1"/>
  <c r="F31" i="174"/>
  <c r="E31" i="174"/>
  <c r="G31" i="174" s="1"/>
  <c r="D31" i="174"/>
  <c r="A31" i="174"/>
  <c r="I30" i="174"/>
  <c r="H30" i="174"/>
  <c r="G30" i="174"/>
  <c r="F30" i="174"/>
  <c r="E30" i="174"/>
  <c r="D30" i="174"/>
  <c r="C30" i="174"/>
  <c r="B30" i="174"/>
  <c r="E28" i="174"/>
  <c r="D28" i="174"/>
  <c r="C28" i="174"/>
  <c r="B28" i="174"/>
  <c r="E26" i="174"/>
  <c r="D26" i="174"/>
  <c r="C26" i="174"/>
  <c r="B26" i="174"/>
  <c r="B24" i="174"/>
  <c r="F21" i="174"/>
  <c r="D95" i="174" s="1"/>
  <c r="E21" i="174"/>
  <c r="D21" i="174"/>
  <c r="C21" i="174"/>
  <c r="B21" i="174"/>
  <c r="F19" i="174"/>
  <c r="E19" i="174"/>
  <c r="D19" i="174"/>
  <c r="C19" i="174"/>
  <c r="B19" i="174"/>
  <c r="F17" i="174"/>
  <c r="F15" i="174"/>
  <c r="F13" i="174"/>
  <c r="E97" i="174" s="1"/>
  <c r="F11" i="174"/>
  <c r="E22" i="174" s="1"/>
  <c r="E11" i="174"/>
  <c r="D11" i="174"/>
  <c r="C11" i="174"/>
  <c r="B11" i="174"/>
  <c r="F9" i="174"/>
  <c r="E9" i="174"/>
  <c r="D9" i="174"/>
  <c r="C9" i="174"/>
  <c r="B9" i="174"/>
  <c r="H3" i="174"/>
  <c r="G3" i="174"/>
  <c r="G2" i="174"/>
  <c r="F2" i="174"/>
  <c r="E2" i="174"/>
  <c r="M6" i="165"/>
  <c r="L6" i="165"/>
  <c r="H6" i="165"/>
  <c r="G6" i="165"/>
  <c r="L8" i="173"/>
  <c r="H5" i="165"/>
  <c r="M5" i="165"/>
  <c r="L5" i="165"/>
  <c r="G5" i="165"/>
  <c r="G39" i="173"/>
  <c r="C40" i="173"/>
  <c r="C41" i="173" s="1"/>
  <c r="C42" i="173" s="1"/>
  <c r="C43" i="173" s="1"/>
  <c r="C44" i="173" s="1"/>
  <c r="C45" i="173" s="1"/>
  <c r="C46" i="173" s="1"/>
  <c r="C47" i="173" s="1"/>
  <c r="C48" i="173" s="1"/>
  <c r="C49" i="173" s="1"/>
  <c r="C50" i="173" s="1"/>
  <c r="C51" i="173" s="1"/>
  <c r="C52" i="173" s="1"/>
  <c r="C53" i="173" s="1"/>
  <c r="C54" i="173" s="1"/>
  <c r="C55" i="173" s="1"/>
  <c r="C56" i="173" s="1"/>
  <c r="C57" i="173" s="1"/>
  <c r="C58" i="173" s="1"/>
  <c r="C59" i="173" s="1"/>
  <c r="C60" i="173" s="1"/>
  <c r="C61" i="173" s="1"/>
  <c r="C62" i="173" s="1"/>
  <c r="C63" i="173" s="1"/>
  <c r="C64" i="173" s="1"/>
  <c r="C65" i="173" s="1"/>
  <c r="C66" i="173" s="1"/>
  <c r="C67" i="173" s="1"/>
  <c r="C68" i="173" s="1"/>
  <c r="C69" i="173" s="1"/>
  <c r="C70" i="173" s="1"/>
  <c r="C71" i="173" s="1"/>
  <c r="C72" i="173" s="1"/>
  <c r="C73" i="173" s="1"/>
  <c r="C74" i="173" s="1"/>
  <c r="C75" i="173" s="1"/>
  <c r="C76" i="173" s="1"/>
  <c r="C77" i="173" s="1"/>
  <c r="C78" i="173" s="1"/>
  <c r="C79" i="173" s="1"/>
  <c r="C80" i="173" s="1"/>
  <c r="C81" i="173" s="1"/>
  <c r="C82" i="173" s="1"/>
  <c r="C83" i="173" s="1"/>
  <c r="C84" i="173" s="1"/>
  <c r="C85" i="173" s="1"/>
  <c r="C86" i="173" s="1"/>
  <c r="C87" i="173" s="1"/>
  <c r="C88" i="173" s="1"/>
  <c r="C89" i="173" s="1"/>
  <c r="C90" i="173" s="1"/>
  <c r="C91" i="173" s="1"/>
  <c r="C92" i="173" s="1"/>
  <c r="C93" i="173" s="1"/>
  <c r="C94" i="173" s="1"/>
  <c r="C95" i="173" s="1"/>
  <c r="C96" i="173" s="1"/>
  <c r="C97" i="173" s="1"/>
  <c r="C98" i="173" s="1"/>
  <c r="C99" i="173" s="1"/>
  <c r="G38" i="173"/>
  <c r="E38" i="173"/>
  <c r="D38" i="173"/>
  <c r="B38" i="173"/>
  <c r="B37" i="173"/>
  <c r="F34" i="173"/>
  <c r="E34" i="173"/>
  <c r="D34" i="173"/>
  <c r="A34" i="173"/>
  <c r="F33" i="173"/>
  <c r="E33" i="173"/>
  <c r="G33" i="173" s="1"/>
  <c r="D33" i="173"/>
  <c r="A33" i="173"/>
  <c r="F32" i="173"/>
  <c r="E32" i="173"/>
  <c r="D32" i="173"/>
  <c r="A32" i="173"/>
  <c r="H31" i="173"/>
  <c r="F31" i="173"/>
  <c r="E31" i="173"/>
  <c r="D31" i="173"/>
  <c r="A31" i="173"/>
  <c r="G31" i="173" s="1"/>
  <c r="I30" i="173"/>
  <c r="H30" i="173"/>
  <c r="G30" i="173"/>
  <c r="F30" i="173"/>
  <c r="E30" i="173"/>
  <c r="D30" i="173"/>
  <c r="C30" i="173"/>
  <c r="B30" i="173"/>
  <c r="E28" i="173"/>
  <c r="D28" i="173"/>
  <c r="C28" i="173"/>
  <c r="B28" i="173"/>
  <c r="E26" i="173"/>
  <c r="D26" i="173"/>
  <c r="C26" i="173"/>
  <c r="B26" i="173"/>
  <c r="B24" i="173"/>
  <c r="F21" i="173"/>
  <c r="F93" i="173" s="1"/>
  <c r="E21" i="173"/>
  <c r="D21" i="173"/>
  <c r="C21" i="173"/>
  <c r="B21" i="173"/>
  <c r="F19" i="173"/>
  <c r="E19" i="173"/>
  <c r="D19" i="173"/>
  <c r="C19" i="173"/>
  <c r="B19" i="173"/>
  <c r="F17" i="173"/>
  <c r="F15" i="173"/>
  <c r="F13" i="173"/>
  <c r="E99" i="173" s="1"/>
  <c r="F11" i="173"/>
  <c r="E22" i="173" s="1"/>
  <c r="E11" i="173"/>
  <c r="D11" i="173"/>
  <c r="C11" i="173"/>
  <c r="B11" i="173"/>
  <c r="F9" i="173"/>
  <c r="E9" i="173"/>
  <c r="D9" i="173"/>
  <c r="C9" i="173"/>
  <c r="B9" i="173"/>
  <c r="H3" i="173"/>
  <c r="G3" i="173"/>
  <c r="I34" i="173" s="1"/>
  <c r="G2" i="173"/>
  <c r="F2" i="173"/>
  <c r="E2" i="173"/>
  <c r="H4" i="165"/>
  <c r="F65" i="174" l="1"/>
  <c r="E70" i="174"/>
  <c r="D75" i="174"/>
  <c r="F81" i="174"/>
  <c r="E86" i="174"/>
  <c r="D91" i="174"/>
  <c r="F97" i="174"/>
  <c r="E66" i="174"/>
  <c r="D71" i="174"/>
  <c r="F77" i="174"/>
  <c r="E82" i="174"/>
  <c r="D87" i="174"/>
  <c r="F93" i="174"/>
  <c r="E98" i="174"/>
  <c r="F7" i="174"/>
  <c r="E3" i="174" s="1"/>
  <c r="F3" i="174" s="1"/>
  <c r="D67" i="174"/>
  <c r="F73" i="174"/>
  <c r="E78" i="174"/>
  <c r="D83" i="174"/>
  <c r="F89" i="174"/>
  <c r="E94" i="174"/>
  <c r="D99" i="174"/>
  <c r="E42" i="174"/>
  <c r="F69" i="174"/>
  <c r="E74" i="174"/>
  <c r="D79" i="174"/>
  <c r="F85" i="174"/>
  <c r="E90" i="174"/>
  <c r="H32" i="174"/>
  <c r="D59" i="174"/>
  <c r="E62" i="174"/>
  <c r="I32" i="174"/>
  <c r="H31" i="174"/>
  <c r="D63" i="174"/>
  <c r="H34" i="174"/>
  <c r="G34" i="174"/>
  <c r="I31" i="174"/>
  <c r="H33" i="174"/>
  <c r="E58" i="174"/>
  <c r="F61" i="174"/>
  <c r="E43" i="174"/>
  <c r="F58" i="174"/>
  <c r="E59" i="174"/>
  <c r="D60" i="174"/>
  <c r="F62" i="174"/>
  <c r="E63" i="174"/>
  <c r="D64" i="174"/>
  <c r="F66" i="174"/>
  <c r="E67" i="174"/>
  <c r="D68" i="174"/>
  <c r="F70" i="174"/>
  <c r="E71" i="174"/>
  <c r="D72" i="174"/>
  <c r="F74" i="174"/>
  <c r="E75" i="174"/>
  <c r="D76" i="174"/>
  <c r="F78" i="174"/>
  <c r="E79" i="174"/>
  <c r="D80" i="174"/>
  <c r="F82" i="174"/>
  <c r="E83" i="174"/>
  <c r="D84" i="174"/>
  <c r="F86" i="174"/>
  <c r="E87" i="174"/>
  <c r="D88" i="174"/>
  <c r="F90" i="174"/>
  <c r="E91" i="174"/>
  <c r="D92" i="174"/>
  <c r="F94" i="174"/>
  <c r="E95" i="174"/>
  <c r="D96" i="174"/>
  <c r="F98" i="174"/>
  <c r="E99" i="174"/>
  <c r="E40" i="174"/>
  <c r="E44" i="174"/>
  <c r="F59" i="174"/>
  <c r="E60" i="174"/>
  <c r="D61" i="174"/>
  <c r="F63" i="174"/>
  <c r="E64" i="174"/>
  <c r="D65" i="174"/>
  <c r="F67" i="174"/>
  <c r="E68" i="174"/>
  <c r="D69" i="174"/>
  <c r="F71" i="174"/>
  <c r="E72" i="174"/>
  <c r="D73" i="174"/>
  <c r="F75" i="174"/>
  <c r="E76" i="174"/>
  <c r="D77" i="174"/>
  <c r="F79" i="174"/>
  <c r="E80" i="174"/>
  <c r="D81" i="174"/>
  <c r="F83" i="174"/>
  <c r="E84" i="174"/>
  <c r="D85" i="174"/>
  <c r="F87" i="174"/>
  <c r="E88" i="174"/>
  <c r="D89" i="174"/>
  <c r="F91" i="174"/>
  <c r="E92" i="174"/>
  <c r="D93" i="174"/>
  <c r="F95" i="174"/>
  <c r="E96" i="174"/>
  <c r="D97" i="174"/>
  <c r="F99" i="174"/>
  <c r="E41" i="174"/>
  <c r="E45" i="174"/>
  <c r="D58" i="174"/>
  <c r="F60" i="174"/>
  <c r="E61" i="174"/>
  <c r="D62" i="174"/>
  <c r="F64" i="174"/>
  <c r="E65" i="174"/>
  <c r="D66" i="174"/>
  <c r="F68" i="174"/>
  <c r="E69" i="174"/>
  <c r="D70" i="174"/>
  <c r="F72" i="174"/>
  <c r="E73" i="174"/>
  <c r="D74" i="174"/>
  <c r="F76" i="174"/>
  <c r="E77" i="174"/>
  <c r="D78" i="174"/>
  <c r="F80" i="174"/>
  <c r="E81" i="174"/>
  <c r="D82" i="174"/>
  <c r="F84" i="174"/>
  <c r="E85" i="174"/>
  <c r="D86" i="174"/>
  <c r="F88" i="174"/>
  <c r="E89" i="174"/>
  <c r="D90" i="174"/>
  <c r="F92" i="174"/>
  <c r="E93" i="174"/>
  <c r="D94" i="174"/>
  <c r="F96" i="174"/>
  <c r="D98" i="174"/>
  <c r="F94" i="173"/>
  <c r="D69" i="173"/>
  <c r="D83" i="173"/>
  <c r="D72" i="173"/>
  <c r="D87" i="173"/>
  <c r="E74" i="173"/>
  <c r="D89" i="173"/>
  <c r="E42" i="173"/>
  <c r="E76" i="173"/>
  <c r="E91" i="173"/>
  <c r="E70" i="173"/>
  <c r="E72" i="173"/>
  <c r="F74" i="173"/>
  <c r="F77" i="173"/>
  <c r="D84" i="173"/>
  <c r="E87" i="173"/>
  <c r="F89" i="173"/>
  <c r="F91" i="173"/>
  <c r="F95" i="173"/>
  <c r="D67" i="173"/>
  <c r="D71" i="173"/>
  <c r="D73" i="173"/>
  <c r="E75" i="173"/>
  <c r="F78" i="173"/>
  <c r="D85" i="173"/>
  <c r="D88" i="173"/>
  <c r="E90" i="173"/>
  <c r="E92" i="173"/>
  <c r="D99" i="173"/>
  <c r="E40" i="173"/>
  <c r="D68" i="173"/>
  <c r="E71" i="173"/>
  <c r="F73" i="173"/>
  <c r="F75" i="173"/>
  <c r="F79" i="173"/>
  <c r="E86" i="173"/>
  <c r="E88" i="173"/>
  <c r="F90" i="173"/>
  <c r="H34" i="173"/>
  <c r="G34" i="173"/>
  <c r="I31" i="173"/>
  <c r="H32" i="173"/>
  <c r="H33" i="173"/>
  <c r="I32" i="173"/>
  <c r="I33" i="173"/>
  <c r="G32" i="173"/>
  <c r="F7" i="173"/>
  <c r="E53" i="173" s="1"/>
  <c r="E97" i="173"/>
  <c r="E93" i="173"/>
  <c r="E89" i="173"/>
  <c r="E85" i="173"/>
  <c r="E81" i="173"/>
  <c r="E77" i="173"/>
  <c r="E73" i="173"/>
  <c r="E69" i="173"/>
  <c r="E65" i="173"/>
  <c r="E41" i="173"/>
  <c r="D98" i="173"/>
  <c r="F96" i="173"/>
  <c r="D94" i="173"/>
  <c r="F92" i="173"/>
  <c r="D90" i="173"/>
  <c r="F88" i="173"/>
  <c r="D86" i="173"/>
  <c r="F84" i="173"/>
  <c r="D82" i="173"/>
  <c r="F80" i="173"/>
  <c r="D78" i="173"/>
  <c r="F76" i="173"/>
  <c r="D74" i="173"/>
  <c r="F72" i="173"/>
  <c r="D70" i="173"/>
  <c r="F68" i="173"/>
  <c r="D66" i="173"/>
  <c r="F64" i="173"/>
  <c r="F99" i="173"/>
  <c r="D64" i="173"/>
  <c r="D65" i="173"/>
  <c r="E66" i="173"/>
  <c r="E67" i="173"/>
  <c r="E68" i="173"/>
  <c r="F69" i="173"/>
  <c r="F70" i="173"/>
  <c r="F71" i="173"/>
  <c r="D79" i="173"/>
  <c r="D80" i="173"/>
  <c r="D81" i="173"/>
  <c r="E82" i="173"/>
  <c r="E83" i="173"/>
  <c r="E84" i="173"/>
  <c r="F85" i="173"/>
  <c r="F86" i="173"/>
  <c r="F87" i="173"/>
  <c r="D95" i="173"/>
  <c r="D96" i="173"/>
  <c r="D97" i="173"/>
  <c r="E98" i="173"/>
  <c r="E64" i="173"/>
  <c r="F65" i="173"/>
  <c r="F66" i="173"/>
  <c r="F67" i="173"/>
  <c r="D75" i="173"/>
  <c r="D76" i="173"/>
  <c r="D77" i="173"/>
  <c r="E78" i="173"/>
  <c r="E79" i="173"/>
  <c r="E80" i="173"/>
  <c r="F81" i="173"/>
  <c r="F82" i="173"/>
  <c r="F83" i="173"/>
  <c r="D91" i="173"/>
  <c r="D92" i="173"/>
  <c r="D93" i="173"/>
  <c r="E94" i="173"/>
  <c r="E95" i="173"/>
  <c r="E96" i="173"/>
  <c r="F97" i="173"/>
  <c r="F98" i="173"/>
  <c r="E2" i="164"/>
  <c r="D48" i="174" l="1"/>
  <c r="F40" i="174"/>
  <c r="D57" i="174"/>
  <c r="D54" i="174"/>
  <c r="G73" i="173"/>
  <c r="G99" i="173"/>
  <c r="F44" i="173"/>
  <c r="G75" i="174"/>
  <c r="F53" i="174"/>
  <c r="G59" i="174"/>
  <c r="D41" i="174"/>
  <c r="G66" i="174"/>
  <c r="E49" i="174"/>
  <c r="E52" i="174"/>
  <c r="G95" i="174"/>
  <c r="D43" i="174"/>
  <c r="G79" i="174"/>
  <c r="G91" i="174"/>
  <c r="G87" i="174"/>
  <c r="F47" i="174"/>
  <c r="G83" i="174"/>
  <c r="G67" i="174"/>
  <c r="F54" i="174"/>
  <c r="G71" i="174"/>
  <c r="G62" i="174"/>
  <c r="G94" i="174"/>
  <c r="G90" i="174"/>
  <c r="G78" i="174"/>
  <c r="G74" i="174"/>
  <c r="G63" i="174"/>
  <c r="G77" i="173"/>
  <c r="G74" i="173"/>
  <c r="G86" i="174"/>
  <c r="G82" i="174"/>
  <c r="G70" i="174"/>
  <c r="G58" i="174"/>
  <c r="E53" i="174"/>
  <c r="F48" i="174"/>
  <c r="G48" i="174" s="1"/>
  <c r="F44" i="174"/>
  <c r="E56" i="174"/>
  <c r="F51" i="174"/>
  <c r="D45" i="174"/>
  <c r="D52" i="174"/>
  <c r="G52" i="174" s="1"/>
  <c r="E47" i="174"/>
  <c r="F42" i="174"/>
  <c r="D55" i="174"/>
  <c r="E50" i="174"/>
  <c r="G98" i="174"/>
  <c r="E57" i="174"/>
  <c r="F52" i="174"/>
  <c r="D42" i="174"/>
  <c r="G97" i="174"/>
  <c r="F55" i="174"/>
  <c r="D49" i="174"/>
  <c r="D56" i="174"/>
  <c r="E51" i="174"/>
  <c r="F46" i="174"/>
  <c r="D40" i="174"/>
  <c r="F45" i="174"/>
  <c r="G45" i="174" s="1"/>
  <c r="D47" i="174"/>
  <c r="G47" i="174" s="1"/>
  <c r="F56" i="174"/>
  <c r="D50" i="174"/>
  <c r="D46" i="174"/>
  <c r="D53" i="174"/>
  <c r="E48" i="174"/>
  <c r="F43" i="174"/>
  <c r="E55" i="174"/>
  <c r="F50" i="174"/>
  <c r="D44" i="174"/>
  <c r="F49" i="174"/>
  <c r="F57" i="174"/>
  <c r="E46" i="174"/>
  <c r="G89" i="174"/>
  <c r="G73" i="174"/>
  <c r="G93" i="174"/>
  <c r="G77" i="174"/>
  <c r="G61" i="174"/>
  <c r="E23" i="174"/>
  <c r="E54" i="174"/>
  <c r="G81" i="174"/>
  <c r="G65" i="174"/>
  <c r="G49" i="174"/>
  <c r="G99" i="174"/>
  <c r="F41" i="174"/>
  <c r="G85" i="174"/>
  <c r="G69" i="174"/>
  <c r="D51" i="174"/>
  <c r="G96" i="174"/>
  <c r="G92" i="174"/>
  <c r="G88" i="174"/>
  <c r="G84" i="174"/>
  <c r="G80" i="174"/>
  <c r="G76" i="174"/>
  <c r="G72" i="174"/>
  <c r="G68" i="174"/>
  <c r="G64" i="174"/>
  <c r="G60" i="174"/>
  <c r="G40" i="174"/>
  <c r="G93" i="173"/>
  <c r="G89" i="173"/>
  <c r="G84" i="173"/>
  <c r="G91" i="173"/>
  <c r="G69" i="173"/>
  <c r="G68" i="173"/>
  <c r="G75" i="173"/>
  <c r="G71" i="173"/>
  <c r="E52" i="173"/>
  <c r="D44" i="173"/>
  <c r="G85" i="173"/>
  <c r="D61" i="173"/>
  <c r="G70" i="173"/>
  <c r="D49" i="173"/>
  <c r="F56" i="173"/>
  <c r="G90" i="173"/>
  <c r="G98" i="173"/>
  <c r="G88" i="173"/>
  <c r="D60" i="173"/>
  <c r="G83" i="173"/>
  <c r="F60" i="173"/>
  <c r="D45" i="173"/>
  <c r="F40" i="173"/>
  <c r="G78" i="173"/>
  <c r="G86" i="173"/>
  <c r="G67" i="173"/>
  <c r="G87" i="173"/>
  <c r="G72" i="173"/>
  <c r="G79" i="173"/>
  <c r="G66" i="173"/>
  <c r="G95" i="173"/>
  <c r="F49" i="173"/>
  <c r="D48" i="173"/>
  <c r="D46" i="173"/>
  <c r="D62" i="173"/>
  <c r="G82" i="173"/>
  <c r="G94" i="173"/>
  <c r="E49" i="173"/>
  <c r="E48" i="173"/>
  <c r="F53" i="173"/>
  <c r="D50" i="173"/>
  <c r="G97" i="173"/>
  <c r="G81" i="173"/>
  <c r="G65" i="173"/>
  <c r="G92" i="173"/>
  <c r="G76" i="173"/>
  <c r="G96" i="173"/>
  <c r="G80" i="173"/>
  <c r="G64" i="173"/>
  <c r="E3" i="173"/>
  <c r="F59" i="173"/>
  <c r="F58" i="173"/>
  <c r="F57" i="173"/>
  <c r="E56" i="173"/>
  <c r="E55" i="173"/>
  <c r="E54" i="173"/>
  <c r="D53" i="173"/>
  <c r="D52" i="173"/>
  <c r="D51" i="173"/>
  <c r="F43" i="173"/>
  <c r="F42" i="173"/>
  <c r="F41" i="173"/>
  <c r="F62" i="173"/>
  <c r="E58" i="173"/>
  <c r="F45" i="173"/>
  <c r="D41" i="173"/>
  <c r="G41" i="173" s="1"/>
  <c r="F61" i="173"/>
  <c r="D57" i="173"/>
  <c r="E44" i="173"/>
  <c r="E60" i="173"/>
  <c r="D56" i="173"/>
  <c r="F47" i="173"/>
  <c r="E43" i="173"/>
  <c r="D40" i="173"/>
  <c r="F63" i="173"/>
  <c r="E59" i="173"/>
  <c r="D55" i="173"/>
  <c r="F46" i="173"/>
  <c r="E63" i="173"/>
  <c r="D59" i="173"/>
  <c r="F51" i="173"/>
  <c r="E47" i="173"/>
  <c r="D43" i="173"/>
  <c r="D63" i="173"/>
  <c r="F55" i="173"/>
  <c r="E51" i="173"/>
  <c r="D47" i="173"/>
  <c r="D42" i="173"/>
  <c r="F52" i="173"/>
  <c r="D58" i="173"/>
  <c r="E57" i="173"/>
  <c r="E62" i="173"/>
  <c r="F50" i="173"/>
  <c r="G50" i="173" s="1"/>
  <c r="E46" i="173"/>
  <c r="F54" i="173"/>
  <c r="E50" i="173"/>
  <c r="F48" i="173"/>
  <c r="D54" i="173"/>
  <c r="E45" i="173"/>
  <c r="E61" i="173"/>
  <c r="G39" i="164"/>
  <c r="G43" i="174" l="1"/>
  <c r="G53" i="174"/>
  <c r="G41" i="174"/>
  <c r="G54" i="174"/>
  <c r="G57" i="174"/>
  <c r="G55" i="174"/>
  <c r="E100" i="174"/>
  <c r="G56" i="174"/>
  <c r="G42" i="174"/>
  <c r="G44" i="174"/>
  <c r="G60" i="173"/>
  <c r="G46" i="174"/>
  <c r="D100" i="174"/>
  <c r="F100" i="174"/>
  <c r="G50" i="174"/>
  <c r="G51" i="174"/>
  <c r="G44" i="173"/>
  <c r="G62" i="173"/>
  <c r="G48" i="173"/>
  <c r="E100" i="173"/>
  <c r="G45" i="173"/>
  <c r="G53" i="173"/>
  <c r="G49" i="173"/>
  <c r="G61" i="173"/>
  <c r="G63" i="173"/>
  <c r="G59" i="173"/>
  <c r="G54" i="173"/>
  <c r="G46" i="173"/>
  <c r="G58" i="173"/>
  <c r="F100" i="173"/>
  <c r="G52" i="173"/>
  <c r="D100" i="173"/>
  <c r="G40" i="173"/>
  <c r="F3" i="173"/>
  <c r="E23" i="173"/>
  <c r="G55" i="173"/>
  <c r="G42" i="173"/>
  <c r="G57" i="173"/>
  <c r="G47" i="173"/>
  <c r="G43" i="173"/>
  <c r="G56" i="173"/>
  <c r="G51" i="173"/>
  <c r="G4" i="165"/>
  <c r="G100" i="174" l="1"/>
  <c r="F24" i="174" s="1"/>
  <c r="F26" i="174" s="1"/>
  <c r="F28" i="174"/>
  <c r="G100" i="173"/>
  <c r="F24" i="173" s="1"/>
  <c r="F26" i="173" s="1"/>
  <c r="F28" i="173"/>
  <c r="G2" i="164"/>
  <c r="B28" i="164"/>
  <c r="B26" i="164"/>
  <c r="B24" i="164"/>
  <c r="B11" i="164"/>
  <c r="F17" i="164" l="1"/>
  <c r="M4" i="165"/>
  <c r="L7" i="164"/>
  <c r="H3" i="164" l="1"/>
  <c r="F2" i="164"/>
  <c r="F21" i="164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4" i="164"/>
  <c r="F48" i="164"/>
  <c r="F52" i="164"/>
  <c r="F56" i="164"/>
  <c r="F60" i="164"/>
  <c r="F40" i="164"/>
  <c r="F41" i="164"/>
  <c r="F45" i="164"/>
  <c r="F49" i="164"/>
  <c r="F53" i="164"/>
  <c r="F57" i="164"/>
  <c r="F61" i="164"/>
  <c r="F42" i="164"/>
  <c r="F46" i="164"/>
  <c r="F50" i="164"/>
  <c r="F54" i="164"/>
  <c r="F58" i="164"/>
  <c r="F62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<sst xmlns="http://schemas.openxmlformats.org/spreadsheetml/2006/main" count="201" uniqueCount="163">
  <si>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</si>
  <si>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</si>
  <si>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</si>
  <si>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</si>
  <si>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</si>
  <si>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</si>
  <si>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</si>
  <si>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</si>
  <si>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</si>
  <si>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</si>
  <si>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</si>
  <si>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</si>
  <si>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</si>
  <si>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</si>
  <si>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</si>
  <si>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</si>
  <si>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</si>
  <si>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</si>
  <si>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</si>
  <si>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</si>
  <si>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</si>
  <si>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</si>
  <si>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</si>
  <si>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</si>
  <si>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</si>
  <si>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</si>
  <si>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</si>
  <si>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</si>
  <si>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</si>
  <si>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</si>
  <si>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</si>
  <si>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</si>
  <si>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</si>
  <si>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</si>
  <si>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</si>
  <si>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</si>
  <si>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</si>
  <si>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</si>
  <si>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</si>
  <si>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</si>
  <si>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</si>
  <si>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</si>
  <si>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</si>
  <si>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</si>
  <si>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</si>
  <si>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</si>
  <si>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</si>
  <si>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</si>
  <si>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</si>
  <si>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</si>
  <si>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</si>
  <si>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</si>
  <si>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</si>
  <si>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</si>
  <si>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</si>
  <si>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</si>
  <si>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</si>
  <si>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</si>
  <si>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</si>
  <si>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</si>
  <si>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</si>
  <si>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</si>
  <si>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</si>
  <si>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</si>
  <si>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</si>
  <si>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</si>
  <si>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</si>
  <si>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</si>
  <si>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</si>
  <si>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</si>
  <si>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</si>
  <si>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</si>
  <si>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</si>
  <si>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</si>
  <si>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</si>
  <si>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</si>
  <si>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</si>
  <si>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</si>
  <si>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</si>
  <si>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</si>
  <si>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</si>
  <si>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</si>
  <si>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</si>
  <si>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</si>
  <si>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</si>
  <si>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</si>
  <si>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</si>
  <si>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</si>
  <si>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</si>
  <si>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</si>
  <si>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</si>
  <si>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</si>
  <si>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</si>
  <si>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</si>
  <si>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</si>
  <si>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</si>
  <si>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</si>
  <si>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</si>
  <si>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</si>
  <si>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</si>
  <si>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</si>
  <si>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</si>
  <si>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</si>
  <si>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</si>
  <si>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</si>
  <si>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</si>
  <si>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</si>
  <si>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</si>
  <si>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</si>
  <si>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</si>
  <si>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</si>
  <si>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</si>
  <si>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</si>
  <si>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</si>
  <si>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</si>
  <si>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</si>
  <si>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</si>
  <si>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</si>
  <si>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</si>
  <si>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</si>
  <si>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</si>
  <si>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</si>
  <si>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</si>
  <si>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</si>
  <si>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</si>
  <si>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</si>
  <si>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</si>
  <si>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</si>
  <si>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</si>
  <si>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</si>
  <si>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</si>
  <si>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</si>
  <si>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</si>
  <si>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</si>
  <si>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</si>
  <si>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</si>
  <si>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</si>
  <si>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</si>
  <si>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</si>
  <si>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</si>
  <si>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</si>
  <si>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</si>
  <si>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</si>
  <si>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</si>
  <si>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</si>
  <si>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</si>
  <si>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</si>
  <si>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</si>
  <si>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</si>
  <si>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</si>
  <si>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</si>
  <si>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</si>
  <si>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</si>
  <si>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</si>
  <si>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</si>
  <si>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</si>
  <si>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</si>
  <si>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</si>
  <si>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</si>
  <si>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</si>
  <si>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Satellite_Грейс_3_24міс.</t>
  </si>
  <si>
    <t>Satellite_Грейс_10_24міс.</t>
  </si>
  <si>
    <t>Satellite_Грейс_6_18міс.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</si>
</sst>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2" fontId="0" fillId="10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859483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446654-101B-4AF1-B904-1BDC0A23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8788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914991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6477E257-FD57-4BBE-B91C-A7F19647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7360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859483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07014-1E2D-4AF2-9F1D-234E3FD2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88208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914991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8299DDD6-266A-42E5-9AC6-46D173FA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72291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G17" sqref="G17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VLOOKUP('Satellite_0-3-24'!H2,Лист2!A:P,16,FALSE)</f>
        <v>1000</v>
      </c>
      <c r="F2" s="132">
        <f>VLOOKUP(H$2,Лист2!$A:$H,8,0)</f>
        <v>30000</v>
      </c>
      <c r="G2" s="177">
        <f ca="1">TODAY()</f>
        <v>45678</v>
      </c>
      <c r="H2" s="194" t="s">
        <v>160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10600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30000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10000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10600</v>
      </c>
      <c r="G7" s="164"/>
      <c r="H7" s="165"/>
      <c r="I7" s="42"/>
      <c r="J7" s="4"/>
      <c r="K7" s="37"/>
      <c r="L7" s="51" t="str">
        <f>Лист2!A4</f>
        <v>Satellite_Грейс_3_24міс.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3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600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10600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11709.859999999997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21709.859999999997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1.1912214875221256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45678</v>
      </c>
      <c r="D39" s="91"/>
      <c r="E39" s="92"/>
      <c r="F39" s="91"/>
      <c r="G39" s="158">
        <f>-F5</f>
        <v>-10000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45709</v>
      </c>
      <c r="D40" s="19">
        <f>IF(B40&lt;=$F$21,$F$7/$F$21,0)</f>
        <v>441.66666666666669</v>
      </c>
      <c r="E40" s="20">
        <f>IF(AND(B40&gt;F$13,B40&lt;=$F$21),F$7*F$19,0)</f>
        <v>0</v>
      </c>
      <c r="F40" s="182">
        <f>IF(B40&lt;=$F$21,F$7*F$9/12,0)</f>
        <v>8.8333333333333333E-2</v>
      </c>
      <c r="G40" s="209">
        <f t="shared" ref="G40:G71" si="0">IF(B$40&lt;=F$21,D40+E40+F40,0)</f>
        <v>441.755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45737</v>
      </c>
      <c r="D41" s="19">
        <f t="shared" ref="D41:D87" si="2">IF(B41&lt;=$F$21,$F$7/$F$21,0)</f>
        <v>441.66666666666669</v>
      </c>
      <c r="E41" s="20">
        <f t="shared" ref="E41:E99" si="3">IF(AND(B41&gt;F$13,B41&lt;=$F$21),F$7*F$19,0)</f>
        <v>0</v>
      </c>
      <c r="F41" s="182">
        <f t="shared" ref="F41:F99" si="4">IF(B41&lt;=$F$21,F$7*F$9/12,0)</f>
        <v>8.8333333333333333E-2</v>
      </c>
      <c r="G41" s="209">
        <f t="shared" si="0"/>
        <v>441.755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45768</v>
      </c>
      <c r="D42" s="19">
        <f t="shared" si="2"/>
        <v>441.66666666666669</v>
      </c>
      <c r="E42" s="20">
        <f t="shared" si="3"/>
        <v>0</v>
      </c>
      <c r="F42" s="182">
        <f t="shared" si="4"/>
        <v>8.8333333333333333E-2</v>
      </c>
      <c r="G42" s="209">
        <f t="shared" si="0"/>
        <v>441.755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45798</v>
      </c>
      <c r="D43" s="19">
        <f t="shared" si="2"/>
        <v>441.66666666666669</v>
      </c>
      <c r="E43" s="20">
        <f t="shared" si="3"/>
        <v>528.94000000000005</v>
      </c>
      <c r="F43" s="182">
        <f t="shared" si="4"/>
        <v>8.8333333333333333E-2</v>
      </c>
      <c r="G43" s="209">
        <f t="shared" si="0"/>
        <v>970.69500000000016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45829</v>
      </c>
      <c r="D44" s="19">
        <f t="shared" si="2"/>
        <v>441.66666666666669</v>
      </c>
      <c r="E44" s="20">
        <f t="shared" si="3"/>
        <v>528.94000000000005</v>
      </c>
      <c r="F44" s="182">
        <f t="shared" si="4"/>
        <v>8.8333333333333333E-2</v>
      </c>
      <c r="G44" s="209">
        <f t="shared" si="0"/>
        <v>970.69500000000016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45859</v>
      </c>
      <c r="D45" s="19">
        <f t="shared" si="2"/>
        <v>441.66666666666669</v>
      </c>
      <c r="E45" s="20">
        <f t="shared" si="3"/>
        <v>528.94000000000005</v>
      </c>
      <c r="F45" s="182">
        <f t="shared" si="4"/>
        <v>8.8333333333333333E-2</v>
      </c>
      <c r="G45" s="209">
        <f t="shared" si="0"/>
        <v>970.69500000000016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45890</v>
      </c>
      <c r="D46" s="19">
        <f t="shared" si="2"/>
        <v>441.66666666666669</v>
      </c>
      <c r="E46" s="20">
        <f t="shared" si="3"/>
        <v>528.94000000000005</v>
      </c>
      <c r="F46" s="182">
        <f t="shared" si="4"/>
        <v>8.8333333333333333E-2</v>
      </c>
      <c r="G46" s="209">
        <f t="shared" si="0"/>
        <v>970.69500000000016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45921</v>
      </c>
      <c r="D47" s="19">
        <f t="shared" si="2"/>
        <v>441.66666666666669</v>
      </c>
      <c r="E47" s="20">
        <f t="shared" si="3"/>
        <v>528.94000000000005</v>
      </c>
      <c r="F47" s="182">
        <f t="shared" si="4"/>
        <v>8.8333333333333333E-2</v>
      </c>
      <c r="G47" s="209">
        <f t="shared" si="0"/>
        <v>970.69500000000016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45951</v>
      </c>
      <c r="D48" s="19">
        <f t="shared" si="2"/>
        <v>441.66666666666669</v>
      </c>
      <c r="E48" s="20">
        <f t="shared" si="3"/>
        <v>528.94000000000005</v>
      </c>
      <c r="F48" s="182">
        <f t="shared" si="4"/>
        <v>8.8333333333333333E-2</v>
      </c>
      <c r="G48" s="209">
        <f t="shared" si="0"/>
        <v>970.69500000000016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45982</v>
      </c>
      <c r="D49" s="19">
        <f t="shared" si="2"/>
        <v>441.66666666666669</v>
      </c>
      <c r="E49" s="20">
        <f t="shared" si="3"/>
        <v>528.94000000000005</v>
      </c>
      <c r="F49" s="182">
        <f t="shared" si="4"/>
        <v>8.8333333333333333E-2</v>
      </c>
      <c r="G49" s="209">
        <f t="shared" si="0"/>
        <v>970.69500000000016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46012</v>
      </c>
      <c r="D50" s="19">
        <f t="shared" si="2"/>
        <v>441.66666666666669</v>
      </c>
      <c r="E50" s="20">
        <f t="shared" si="3"/>
        <v>528.94000000000005</v>
      </c>
      <c r="F50" s="182">
        <f t="shared" si="4"/>
        <v>8.8333333333333333E-2</v>
      </c>
      <c r="G50" s="209">
        <f t="shared" si="0"/>
        <v>970.69500000000016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46043</v>
      </c>
      <c r="D51" s="19">
        <f t="shared" si="2"/>
        <v>441.66666666666669</v>
      </c>
      <c r="E51" s="20">
        <f t="shared" si="3"/>
        <v>528.94000000000005</v>
      </c>
      <c r="F51" s="182">
        <f t="shared" si="4"/>
        <v>8.8333333333333333E-2</v>
      </c>
      <c r="G51" s="209">
        <f t="shared" si="0"/>
        <v>970.69500000000016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46074</v>
      </c>
      <c r="D52" s="19">
        <f t="shared" si="2"/>
        <v>441.66666666666669</v>
      </c>
      <c r="E52" s="20">
        <f t="shared" si="3"/>
        <v>528.94000000000005</v>
      </c>
      <c r="F52" s="182">
        <f t="shared" si="4"/>
        <v>8.8333333333333333E-2</v>
      </c>
      <c r="G52" s="209">
        <f t="shared" si="0"/>
        <v>970.69500000000016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46102</v>
      </c>
      <c r="D53" s="19">
        <f t="shared" si="2"/>
        <v>441.66666666666669</v>
      </c>
      <c r="E53" s="20">
        <f t="shared" si="3"/>
        <v>528.94000000000005</v>
      </c>
      <c r="F53" s="182">
        <f t="shared" si="4"/>
        <v>8.8333333333333333E-2</v>
      </c>
      <c r="G53" s="209">
        <f t="shared" si="0"/>
        <v>970.69500000000016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46133</v>
      </c>
      <c r="D54" s="19">
        <f t="shared" si="2"/>
        <v>441.66666666666669</v>
      </c>
      <c r="E54" s="20">
        <f t="shared" si="3"/>
        <v>528.94000000000005</v>
      </c>
      <c r="F54" s="182">
        <f t="shared" si="4"/>
        <v>8.8333333333333333E-2</v>
      </c>
      <c r="G54" s="209">
        <f t="shared" si="0"/>
        <v>970.69500000000016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46163</v>
      </c>
      <c r="D55" s="19">
        <f t="shared" si="2"/>
        <v>441.66666666666669</v>
      </c>
      <c r="E55" s="20">
        <f t="shared" si="3"/>
        <v>528.94000000000005</v>
      </c>
      <c r="F55" s="182">
        <f t="shared" si="4"/>
        <v>8.8333333333333333E-2</v>
      </c>
      <c r="G55" s="209">
        <f t="shared" si="0"/>
        <v>970.69500000000016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46194</v>
      </c>
      <c r="D56" s="19">
        <f t="shared" si="2"/>
        <v>441.66666666666669</v>
      </c>
      <c r="E56" s="20">
        <f t="shared" si="3"/>
        <v>528.94000000000005</v>
      </c>
      <c r="F56" s="182">
        <f t="shared" si="4"/>
        <v>8.8333333333333333E-2</v>
      </c>
      <c r="G56" s="209">
        <f t="shared" si="0"/>
        <v>970.69500000000016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46224</v>
      </c>
      <c r="D57" s="19">
        <f t="shared" si="2"/>
        <v>441.66666666666669</v>
      </c>
      <c r="E57" s="20">
        <f t="shared" si="3"/>
        <v>528.94000000000005</v>
      </c>
      <c r="F57" s="182">
        <f t="shared" si="4"/>
        <v>8.8333333333333333E-2</v>
      </c>
      <c r="G57" s="209">
        <f t="shared" si="0"/>
        <v>970.69500000000016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46255</v>
      </c>
      <c r="D58" s="19">
        <f t="shared" si="2"/>
        <v>441.66666666666669</v>
      </c>
      <c r="E58" s="20">
        <f t="shared" si="3"/>
        <v>528.94000000000005</v>
      </c>
      <c r="F58" s="182">
        <f t="shared" si="4"/>
        <v>8.8333333333333333E-2</v>
      </c>
      <c r="G58" s="209">
        <f t="shared" si="0"/>
        <v>970.69500000000016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46286</v>
      </c>
      <c r="D59" s="19">
        <f t="shared" si="2"/>
        <v>441.66666666666669</v>
      </c>
      <c r="E59" s="20">
        <f t="shared" si="3"/>
        <v>528.94000000000005</v>
      </c>
      <c r="F59" s="182">
        <f t="shared" si="4"/>
        <v>8.8333333333333333E-2</v>
      </c>
      <c r="G59" s="209">
        <f t="shared" si="0"/>
        <v>970.69500000000016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46316</v>
      </c>
      <c r="D60" s="19">
        <f t="shared" si="2"/>
        <v>441.66666666666669</v>
      </c>
      <c r="E60" s="20">
        <f t="shared" si="3"/>
        <v>528.94000000000005</v>
      </c>
      <c r="F60" s="182">
        <f t="shared" si="4"/>
        <v>8.8333333333333333E-2</v>
      </c>
      <c r="G60" s="209">
        <f t="shared" si="0"/>
        <v>970.69500000000016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46347</v>
      </c>
      <c r="D61" s="19">
        <f t="shared" si="2"/>
        <v>441.66666666666669</v>
      </c>
      <c r="E61" s="20">
        <f t="shared" si="3"/>
        <v>528.94000000000005</v>
      </c>
      <c r="F61" s="182">
        <f t="shared" si="4"/>
        <v>8.8333333333333333E-2</v>
      </c>
      <c r="G61" s="209">
        <f t="shared" si="0"/>
        <v>970.69500000000016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46377</v>
      </c>
      <c r="D62" s="19">
        <f t="shared" si="2"/>
        <v>441.66666666666669</v>
      </c>
      <c r="E62" s="20">
        <f t="shared" si="3"/>
        <v>528.94000000000005</v>
      </c>
      <c r="F62" s="182">
        <f t="shared" si="4"/>
        <v>8.8333333333333333E-2</v>
      </c>
      <c r="G62" s="209">
        <f t="shared" si="0"/>
        <v>970.69500000000016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46408</v>
      </c>
      <c r="D63" s="19">
        <f t="shared" si="2"/>
        <v>441.66666666666669</v>
      </c>
      <c r="E63" s="20">
        <f t="shared" si="3"/>
        <v>528.94000000000005</v>
      </c>
      <c r="F63" s="182">
        <f t="shared" si="4"/>
        <v>8.8333333333333333E-2</v>
      </c>
      <c r="G63" s="209">
        <f t="shared" si="0"/>
        <v>970.69500000000016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46439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46467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46498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46528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46559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46589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46620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46651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46681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9">
        <f t="shared" ref="G72:G99" si="5">IF(B$40&lt;=F$21,D72+E72+F72,0)</f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46712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9">
        <f t="shared" si="5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46742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9">
        <f t="shared" si="5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46773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9">
        <f t="shared" si="5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46804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5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46833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5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46864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5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46894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5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46925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5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46955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5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46986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5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47017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5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47047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5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47078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5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47108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5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47139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5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47170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5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47198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10">
        <f t="shared" si="5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47229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10">
        <f t="shared" si="5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47259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10">
        <f t="shared" si="5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47290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10">
        <f t="shared" si="5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47320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10">
        <f t="shared" si="5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47351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10">
        <f t="shared" si="5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47382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10">
        <f t="shared" si="5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47412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10">
        <f t="shared" si="5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47443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10">
        <f t="shared" si="5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47473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10">
        <f t="shared" si="5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47504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10">
        <f t="shared" si="5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10599.999999999998</v>
      </c>
      <c r="E100" s="93">
        <f>SUM(E40:E99)</f>
        <v>11107.740000000007</v>
      </c>
      <c r="F100" s="99">
        <f>SUM(F40:F99)</f>
        <v>2.1200000000000006</v>
      </c>
      <c r="G100" s="212">
        <f>SUM(G40:H99)</f>
        <v>21709.859999999997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L7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AD19-4385-4F62-A1ED-98AADAFFFDB3}">
  <dimension ref="A1:AS107"/>
  <sheetViews>
    <sheetView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A6" sqref="A6:H6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1.42578125" style="4" customWidth="1"/>
    <col min="4" max="4" width="15" style="4" bestFit="1" customWidth="1"/>
    <col min="5" max="5" width="31" style="4" customWidth="1"/>
    <col min="6" max="6" width="18.14062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VLOOKUP('Satellite_0-10-24'!H2,Лист2!A:P,16,FALSE)</f>
        <v>1000</v>
      </c>
      <c r="F2" s="132">
        <f>VLOOKUP(H$2,Лист2!$A:$H,8,0)</f>
        <v>149999.997</v>
      </c>
      <c r="G2" s="177">
        <f ca="1">TODAY()</f>
        <v>45678</v>
      </c>
      <c r="H2" s="194" t="s">
        <v>161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57500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149999.997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57500</v>
      </c>
      <c r="G7" s="164"/>
      <c r="H7" s="165"/>
      <c r="I7" s="42"/>
      <c r="J7" s="4"/>
      <c r="K7" s="37"/>
      <c r="L7" s="5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 t="str">
        <f>Лист2!A5</f>
        <v>Satellite_Грейс_10_24міс.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10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0.15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57500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35686.5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85686.5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0.6306044995784762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45678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45709</v>
      </c>
      <c r="D40" s="19">
        <f>IF(B40&lt;=$F$21,$F$7/$F$21,0)</f>
        <v>2395.8333333333335</v>
      </c>
      <c r="E40" s="20">
        <f>IF(AND(B40&gt;F$13,B40&lt;=$F$21),F$7*F$19,0)</f>
        <v>0</v>
      </c>
      <c r="F40" s="182">
        <f>IF(B40&lt;=$F$21,F$7*F$9/12,0)</f>
        <v>0.47916666666666669</v>
      </c>
      <c r="G40" s="209">
        <f t="shared" ref="G40:G99" si="0">IF(B$40&lt;=F$21,D40+E40+F40,0)</f>
        <v>2396.3125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45737</v>
      </c>
      <c r="D41" s="19">
        <f t="shared" ref="D41:D87" si="2">IF(B41&lt;=$F$21,$F$7/$F$21,0)</f>
        <v>2395.8333333333335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0.47916666666666669</v>
      </c>
      <c r="G41" s="209">
        <f t="shared" si="0"/>
        <v>2396.3125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45768</v>
      </c>
      <c r="D42" s="19">
        <f t="shared" si="2"/>
        <v>2395.8333333333335</v>
      </c>
      <c r="E42" s="20">
        <f t="shared" si="3"/>
        <v>0</v>
      </c>
      <c r="F42" s="182">
        <f t="shared" si="4"/>
        <v>0.47916666666666669</v>
      </c>
      <c r="G42" s="209">
        <f t="shared" si="0"/>
        <v>2396.3125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45798</v>
      </c>
      <c r="D43" s="19">
        <f t="shared" si="2"/>
        <v>2395.8333333333335</v>
      </c>
      <c r="E43" s="20">
        <f t="shared" si="3"/>
        <v>0</v>
      </c>
      <c r="F43" s="182">
        <f t="shared" si="4"/>
        <v>0.47916666666666669</v>
      </c>
      <c r="G43" s="209">
        <f t="shared" si="0"/>
        <v>2396.3125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45829</v>
      </c>
      <c r="D44" s="19">
        <f t="shared" si="2"/>
        <v>2395.8333333333335</v>
      </c>
      <c r="E44" s="20">
        <f t="shared" si="3"/>
        <v>0</v>
      </c>
      <c r="F44" s="182">
        <f t="shared" si="4"/>
        <v>0.47916666666666669</v>
      </c>
      <c r="G44" s="209">
        <f t="shared" si="0"/>
        <v>2396.3125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45859</v>
      </c>
      <c r="D45" s="19">
        <f t="shared" si="2"/>
        <v>2395.8333333333335</v>
      </c>
      <c r="E45" s="20">
        <f t="shared" si="3"/>
        <v>0</v>
      </c>
      <c r="F45" s="182">
        <f t="shared" si="4"/>
        <v>0.47916666666666669</v>
      </c>
      <c r="G45" s="209">
        <f t="shared" si="0"/>
        <v>2396.3125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45890</v>
      </c>
      <c r="D46" s="19">
        <f t="shared" si="2"/>
        <v>2395.8333333333335</v>
      </c>
      <c r="E46" s="20">
        <f t="shared" si="3"/>
        <v>0</v>
      </c>
      <c r="F46" s="182">
        <f t="shared" si="4"/>
        <v>0.47916666666666669</v>
      </c>
      <c r="G46" s="209">
        <f t="shared" si="0"/>
        <v>2396.3125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45921</v>
      </c>
      <c r="D47" s="19">
        <f t="shared" si="2"/>
        <v>2395.8333333333335</v>
      </c>
      <c r="E47" s="20">
        <f t="shared" si="3"/>
        <v>0</v>
      </c>
      <c r="F47" s="182">
        <f t="shared" si="4"/>
        <v>0.47916666666666669</v>
      </c>
      <c r="G47" s="209">
        <f t="shared" si="0"/>
        <v>2396.3125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45951</v>
      </c>
      <c r="D48" s="19">
        <f t="shared" si="2"/>
        <v>2395.8333333333335</v>
      </c>
      <c r="E48" s="20">
        <f t="shared" si="3"/>
        <v>0</v>
      </c>
      <c r="F48" s="182">
        <f t="shared" si="4"/>
        <v>0.47916666666666669</v>
      </c>
      <c r="G48" s="209">
        <f t="shared" si="0"/>
        <v>2396.3125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45982</v>
      </c>
      <c r="D49" s="19">
        <f t="shared" si="2"/>
        <v>2395.8333333333335</v>
      </c>
      <c r="E49" s="20">
        <f t="shared" si="3"/>
        <v>0</v>
      </c>
      <c r="F49" s="182">
        <f t="shared" si="4"/>
        <v>0.47916666666666669</v>
      </c>
      <c r="G49" s="209">
        <f t="shared" si="0"/>
        <v>2396.3125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46012</v>
      </c>
      <c r="D50" s="19">
        <f t="shared" si="2"/>
        <v>2395.8333333333335</v>
      </c>
      <c r="E50" s="20">
        <f t="shared" si="3"/>
        <v>2012.5000000000002</v>
      </c>
      <c r="F50" s="182">
        <f t="shared" si="4"/>
        <v>0.47916666666666669</v>
      </c>
      <c r="G50" s="209">
        <f t="shared" si="0"/>
        <v>4408.8125000000009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46043</v>
      </c>
      <c r="D51" s="19">
        <f t="shared" si="2"/>
        <v>2395.8333333333335</v>
      </c>
      <c r="E51" s="20">
        <f t="shared" si="3"/>
        <v>2012.5000000000002</v>
      </c>
      <c r="F51" s="182">
        <f t="shared" si="4"/>
        <v>0.47916666666666669</v>
      </c>
      <c r="G51" s="209">
        <f t="shared" si="0"/>
        <v>4408.8125000000009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46074</v>
      </c>
      <c r="D52" s="19">
        <f t="shared" si="2"/>
        <v>2395.8333333333335</v>
      </c>
      <c r="E52" s="20">
        <f t="shared" si="3"/>
        <v>2012.5000000000002</v>
      </c>
      <c r="F52" s="182">
        <f t="shared" si="4"/>
        <v>0.47916666666666669</v>
      </c>
      <c r="G52" s="209">
        <f t="shared" si="0"/>
        <v>4408.8125000000009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46102</v>
      </c>
      <c r="D53" s="19">
        <f t="shared" si="2"/>
        <v>2395.8333333333335</v>
      </c>
      <c r="E53" s="20">
        <f t="shared" si="3"/>
        <v>2012.5000000000002</v>
      </c>
      <c r="F53" s="182">
        <f t="shared" si="4"/>
        <v>0.47916666666666669</v>
      </c>
      <c r="G53" s="209">
        <f t="shared" si="0"/>
        <v>4408.8125000000009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46133</v>
      </c>
      <c r="D54" s="19">
        <f t="shared" si="2"/>
        <v>2395.8333333333335</v>
      </c>
      <c r="E54" s="20">
        <f t="shared" si="3"/>
        <v>2012.5000000000002</v>
      </c>
      <c r="F54" s="182">
        <f t="shared" si="4"/>
        <v>0.47916666666666669</v>
      </c>
      <c r="G54" s="209">
        <f t="shared" si="0"/>
        <v>4408.8125000000009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46163</v>
      </c>
      <c r="D55" s="19">
        <f t="shared" si="2"/>
        <v>2395.8333333333335</v>
      </c>
      <c r="E55" s="20">
        <f t="shared" si="3"/>
        <v>2012.5000000000002</v>
      </c>
      <c r="F55" s="182">
        <f t="shared" si="4"/>
        <v>0.47916666666666669</v>
      </c>
      <c r="G55" s="209">
        <f t="shared" si="0"/>
        <v>4408.8125000000009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46194</v>
      </c>
      <c r="D56" s="19">
        <f t="shared" si="2"/>
        <v>2395.8333333333335</v>
      </c>
      <c r="E56" s="20">
        <f t="shared" si="3"/>
        <v>2012.5000000000002</v>
      </c>
      <c r="F56" s="182">
        <f t="shared" si="4"/>
        <v>0.47916666666666669</v>
      </c>
      <c r="G56" s="209">
        <f t="shared" si="0"/>
        <v>4408.8125000000009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46224</v>
      </c>
      <c r="D57" s="19">
        <f t="shared" si="2"/>
        <v>2395.8333333333335</v>
      </c>
      <c r="E57" s="20">
        <f t="shared" si="3"/>
        <v>2012.5000000000002</v>
      </c>
      <c r="F57" s="182">
        <f t="shared" si="4"/>
        <v>0.47916666666666669</v>
      </c>
      <c r="G57" s="209">
        <f t="shared" si="0"/>
        <v>4408.8125000000009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46255</v>
      </c>
      <c r="D58" s="19">
        <f t="shared" si="2"/>
        <v>2395.8333333333335</v>
      </c>
      <c r="E58" s="20">
        <f t="shared" si="3"/>
        <v>2012.5000000000002</v>
      </c>
      <c r="F58" s="182">
        <f t="shared" si="4"/>
        <v>0.47916666666666669</v>
      </c>
      <c r="G58" s="209">
        <f t="shared" si="0"/>
        <v>4408.8125000000009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46286</v>
      </c>
      <c r="D59" s="19">
        <f t="shared" si="2"/>
        <v>2395.8333333333335</v>
      </c>
      <c r="E59" s="20">
        <f t="shared" si="3"/>
        <v>2012.5000000000002</v>
      </c>
      <c r="F59" s="182">
        <f t="shared" si="4"/>
        <v>0.47916666666666669</v>
      </c>
      <c r="G59" s="209">
        <f t="shared" si="0"/>
        <v>4408.8125000000009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46316</v>
      </c>
      <c r="D60" s="19">
        <f t="shared" si="2"/>
        <v>2395.8333333333335</v>
      </c>
      <c r="E60" s="20">
        <f t="shared" si="3"/>
        <v>2012.5000000000002</v>
      </c>
      <c r="F60" s="182">
        <f t="shared" si="4"/>
        <v>0.47916666666666669</v>
      </c>
      <c r="G60" s="209">
        <f t="shared" si="0"/>
        <v>4408.8125000000009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46347</v>
      </c>
      <c r="D61" s="19">
        <f t="shared" si="2"/>
        <v>2395.8333333333335</v>
      </c>
      <c r="E61" s="20">
        <f t="shared" si="3"/>
        <v>2012.5000000000002</v>
      </c>
      <c r="F61" s="182">
        <f t="shared" si="4"/>
        <v>0.47916666666666669</v>
      </c>
      <c r="G61" s="209">
        <f t="shared" si="0"/>
        <v>4408.8125000000009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46377</v>
      </c>
      <c r="D62" s="19">
        <f t="shared" si="2"/>
        <v>2395.8333333333335</v>
      </c>
      <c r="E62" s="20">
        <f t="shared" si="3"/>
        <v>2012.5000000000002</v>
      </c>
      <c r="F62" s="182">
        <f t="shared" si="4"/>
        <v>0.47916666666666669</v>
      </c>
      <c r="G62" s="209">
        <f t="shared" si="0"/>
        <v>4408.8125000000009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46408</v>
      </c>
      <c r="D63" s="19">
        <f t="shared" si="2"/>
        <v>2395.8333333333335</v>
      </c>
      <c r="E63" s="20">
        <f t="shared" si="3"/>
        <v>2012.5000000000002</v>
      </c>
      <c r="F63" s="182">
        <f t="shared" si="4"/>
        <v>0.47916666666666669</v>
      </c>
      <c r="G63" s="209">
        <f t="shared" si="0"/>
        <v>4408.8125000000009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46439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46467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46498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46528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46559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46589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46620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46651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46681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9">
        <f t="shared" si="0"/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46712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9">
        <f t="shared" si="0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46742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9">
        <f t="shared" si="0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46773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9">
        <f t="shared" si="0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46804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0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46833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0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46864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0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46894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0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46925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0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46955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0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46986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0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47017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0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47047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0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47078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0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47108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0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47139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0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47170</v>
      </c>
      <c r="D88" s="180">
        <f t="shared" ref="D88:D99" si="5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0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47198</v>
      </c>
      <c r="D89" s="107">
        <f t="shared" si="5"/>
        <v>0</v>
      </c>
      <c r="E89" s="108">
        <f t="shared" si="3"/>
        <v>0</v>
      </c>
      <c r="F89" s="182">
        <f t="shared" si="4"/>
        <v>0</v>
      </c>
      <c r="G89" s="210">
        <f t="shared" si="0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47229</v>
      </c>
      <c r="D90" s="107">
        <f t="shared" si="5"/>
        <v>0</v>
      </c>
      <c r="E90" s="108">
        <f t="shared" si="3"/>
        <v>0</v>
      </c>
      <c r="F90" s="182">
        <f t="shared" si="4"/>
        <v>0</v>
      </c>
      <c r="G90" s="210">
        <f t="shared" si="0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47259</v>
      </c>
      <c r="D91" s="107">
        <f t="shared" si="5"/>
        <v>0</v>
      </c>
      <c r="E91" s="108">
        <f t="shared" si="3"/>
        <v>0</v>
      </c>
      <c r="F91" s="182">
        <f t="shared" si="4"/>
        <v>0</v>
      </c>
      <c r="G91" s="210">
        <f t="shared" si="0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47290</v>
      </c>
      <c r="D92" s="107">
        <f t="shared" si="5"/>
        <v>0</v>
      </c>
      <c r="E92" s="108">
        <f t="shared" si="3"/>
        <v>0</v>
      </c>
      <c r="F92" s="182">
        <f t="shared" si="4"/>
        <v>0</v>
      </c>
      <c r="G92" s="210">
        <f t="shared" si="0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47320</v>
      </c>
      <c r="D93" s="107">
        <f t="shared" si="5"/>
        <v>0</v>
      </c>
      <c r="E93" s="108">
        <f t="shared" si="3"/>
        <v>0</v>
      </c>
      <c r="F93" s="182">
        <f t="shared" si="4"/>
        <v>0</v>
      </c>
      <c r="G93" s="210">
        <f t="shared" si="0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47351</v>
      </c>
      <c r="D94" s="107">
        <f t="shared" si="5"/>
        <v>0</v>
      </c>
      <c r="E94" s="108">
        <f t="shared" si="3"/>
        <v>0</v>
      </c>
      <c r="F94" s="182">
        <f t="shared" si="4"/>
        <v>0</v>
      </c>
      <c r="G94" s="210">
        <f t="shared" si="0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47382</v>
      </c>
      <c r="D95" s="107">
        <f t="shared" si="5"/>
        <v>0</v>
      </c>
      <c r="E95" s="108">
        <f t="shared" si="3"/>
        <v>0</v>
      </c>
      <c r="F95" s="182">
        <f t="shared" si="4"/>
        <v>0</v>
      </c>
      <c r="G95" s="210">
        <f t="shared" si="0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47412</v>
      </c>
      <c r="D96" s="107">
        <f t="shared" si="5"/>
        <v>0</v>
      </c>
      <c r="E96" s="108">
        <f t="shared" si="3"/>
        <v>0</v>
      </c>
      <c r="F96" s="182">
        <f t="shared" si="4"/>
        <v>0</v>
      </c>
      <c r="G96" s="210">
        <f t="shared" si="0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47443</v>
      </c>
      <c r="D97" s="107">
        <f t="shared" si="5"/>
        <v>0</v>
      </c>
      <c r="E97" s="108">
        <f t="shared" si="3"/>
        <v>0</v>
      </c>
      <c r="F97" s="182">
        <f t="shared" si="4"/>
        <v>0</v>
      </c>
      <c r="G97" s="210">
        <f t="shared" si="0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47473</v>
      </c>
      <c r="D98" s="107">
        <f t="shared" si="5"/>
        <v>0</v>
      </c>
      <c r="E98" s="108">
        <f t="shared" si="3"/>
        <v>0</v>
      </c>
      <c r="F98" s="182">
        <f t="shared" si="4"/>
        <v>0</v>
      </c>
      <c r="G98" s="210">
        <f t="shared" si="0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47504</v>
      </c>
      <c r="D99" s="107">
        <f t="shared" si="5"/>
        <v>0</v>
      </c>
      <c r="E99" s="108">
        <f t="shared" si="3"/>
        <v>0</v>
      </c>
      <c r="F99" s="182">
        <f t="shared" si="4"/>
        <v>0</v>
      </c>
      <c r="G99" s="210">
        <f t="shared" si="0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57500.000000000022</v>
      </c>
      <c r="E100" s="93">
        <f>SUM(E40:E99)</f>
        <v>28175.000000000004</v>
      </c>
      <c r="F100" s="99">
        <f>SUM(F40:F99)</f>
        <v>11.499999999999998</v>
      </c>
      <c r="G100" s="212">
        <f>SUM(G40:H99)</f>
        <v>85686.5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selectLockedCells="1"/>
  <dataConsolidate/>
  <mergeCells count="93">
    <mergeCell ref="B13:E13"/>
    <mergeCell ref="H1:I1"/>
    <mergeCell ref="H2:I2"/>
    <mergeCell ref="F3:F4"/>
    <mergeCell ref="H3:I3"/>
    <mergeCell ref="B5:E5"/>
    <mergeCell ref="A6:H6"/>
    <mergeCell ref="B7:E7"/>
    <mergeCell ref="A8:I8"/>
    <mergeCell ref="B9:E9"/>
    <mergeCell ref="B11:E11"/>
    <mergeCell ref="A12:I12"/>
    <mergeCell ref="B31:C31"/>
    <mergeCell ref="A14:I14"/>
    <mergeCell ref="B15:E15"/>
    <mergeCell ref="A16:H16"/>
    <mergeCell ref="B17:E17"/>
    <mergeCell ref="A18:H18"/>
    <mergeCell ref="B19:E19"/>
    <mergeCell ref="B21:E21"/>
    <mergeCell ref="B24:E24"/>
    <mergeCell ref="B26:E26"/>
    <mergeCell ref="B28:E28"/>
    <mergeCell ref="B30:C30"/>
    <mergeCell ref="G45:H45"/>
    <mergeCell ref="B32:C32"/>
    <mergeCell ref="B33:C33"/>
    <mergeCell ref="B34:C34"/>
    <mergeCell ref="B37:H37"/>
    <mergeCell ref="B38:C38"/>
    <mergeCell ref="G38:H38"/>
    <mergeCell ref="G40:H40"/>
    <mergeCell ref="G41:H41"/>
    <mergeCell ref="G42:H42"/>
    <mergeCell ref="G43:H43"/>
    <mergeCell ref="G44:H44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9:H6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81:H81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93:H93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B100:C100"/>
    <mergeCell ref="G100:H100"/>
    <mergeCell ref="E102:G102"/>
    <mergeCell ref="G94:H94"/>
    <mergeCell ref="G95:H95"/>
    <mergeCell ref="G96:H96"/>
    <mergeCell ref="G97:H97"/>
    <mergeCell ref="G98:H98"/>
    <mergeCell ref="G99:H99"/>
  </mergeCells>
  <dataValidations count="1">
    <dataValidation type="list" allowBlank="1" showInputMessage="1" showErrorMessage="1" sqref="H2:I2" xr:uid="{9C7A45D8-F694-4E82-9668-523C24790FF9}">
      <formula1>$L$8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7" t="s">
        <v>16</v>
      </c>
      <c r="B1" s="258"/>
      <c r="C1" s="258"/>
      <c r="D1" s="25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2" t="s">
        <v>44</v>
      </c>
      <c r="B3" s="253">
        <v>0</v>
      </c>
      <c r="C3" s="253">
        <v>0</v>
      </c>
      <c r="D3" s="25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2" t="s">
        <v>45</v>
      </c>
      <c r="B5" s="253">
        <v>0</v>
      </c>
      <c r="C5" s="253">
        <v>0</v>
      </c>
      <c r="D5" s="25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2" t="s">
        <v>46</v>
      </c>
      <c r="B7" s="253">
        <v>0</v>
      </c>
      <c r="C7" s="253">
        <v>0</v>
      </c>
      <c r="D7" s="25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2" t="s">
        <v>158</v>
      </c>
      <c r="B9" s="253"/>
      <c r="C9" s="253"/>
      <c r="D9" s="25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2" t="s">
        <v>157</v>
      </c>
      <c r="B12" s="253">
        <v>0</v>
      </c>
      <c r="C12" s="253">
        <v>0</v>
      </c>
      <c r="D12" s="25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2" t="s">
        <v>47</v>
      </c>
      <c r="B14" s="253">
        <v>0</v>
      </c>
      <c r="C14" s="253">
        <v>0</v>
      </c>
      <c r="D14" s="25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2" t="s">
        <v>156</v>
      </c>
      <c r="B16" s="253">
        <v>0</v>
      </c>
      <c r="C16" s="253">
        <v>0</v>
      </c>
      <c r="D16" s="25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5" t="s">
        <v>8</v>
      </c>
      <c r="B19" s="25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2" t="s">
        <v>20</v>
      </c>
      <c r="B20" s="243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2" t="s">
        <v>9</v>
      </c>
      <c r="B21" s="243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2" t="s">
        <v>18</v>
      </c>
      <c r="B22" s="243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2" t="s">
        <v>19</v>
      </c>
      <c r="B23" s="243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5" t="s">
        <v>30</v>
      </c>
      <c r="B26" s="246"/>
      <c r="C26" s="246"/>
      <c r="D26" s="246"/>
      <c r="E26" s="246"/>
      <c r="F26" s="246"/>
      <c r="G26" s="247"/>
    </row>
    <row r="27" spans="1:8" ht="45.75" thickBot="1" x14ac:dyDescent="0.25">
      <c r="A27" s="248" t="s">
        <v>2</v>
      </c>
      <c r="B27" s="249"/>
      <c r="C27" s="83" t="s">
        <v>4</v>
      </c>
      <c r="D27" s="83" t="s">
        <v>17</v>
      </c>
      <c r="E27" s="83" t="s">
        <v>5</v>
      </c>
      <c r="F27" s="250" t="s">
        <v>3</v>
      </c>
      <c r="G27" s="251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4"/>
      <c r="E29" s="244"/>
      <c r="F29" s="244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4437-5AB5-4F65-998F-A76D1D3C68F5}">
  <dimension ref="A1:AS107"/>
  <sheetViews>
    <sheetView tabSelected="1"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1.42578125" style="4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VLOOKUP('Satellite_0-6-18'!H2,Лист2!A:P,16,FALSE)</f>
        <v>1000</v>
      </c>
      <c r="F2" s="132">
        <f>VLOOKUP(H$2,Лист2!$A:$H,8,0)</f>
        <v>100000.00079999999</v>
      </c>
      <c r="G2" s="177">
        <f ca="1">TODAY()</f>
        <v>45678</v>
      </c>
      <c r="H2" s="194" t="s">
        <v>162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54500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100000.00079999999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54500</v>
      </c>
      <c r="G7" s="164"/>
      <c r="H7" s="165"/>
      <c r="I7" s="42"/>
      <c r="J7" s="4"/>
      <c r="K7" s="37"/>
      <c r="L7" s="5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Satellite_Грейс_6_18міс.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6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0.09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3.7999999999999999E-2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54500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29360.174999999988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79360.174999999988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0.75689543485641475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45678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45709</v>
      </c>
      <c r="D40" s="19">
        <f>IF(B40&lt;=$F$21,$F$7/$F$21,0)</f>
        <v>3027.7777777777778</v>
      </c>
      <c r="E40" s="20">
        <f>IF(AND(B40&gt;F$13,B40&lt;=$F$21),F$7*F$19,0)</f>
        <v>0</v>
      </c>
      <c r="F40" s="182">
        <f>IF(B40&lt;=$F$21,F$7*F$9/12,0)</f>
        <v>0.45416666666666666</v>
      </c>
      <c r="G40" s="209">
        <f t="shared" ref="G40:G99" si="0">IF(B$40&lt;=F$21,D40+E40+F40,0)</f>
        <v>3028.2319444444447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45737</v>
      </c>
      <c r="D41" s="19">
        <f t="shared" ref="D41:D87" si="2">IF(B41&lt;=$F$21,$F$7/$F$21,0)</f>
        <v>3027.7777777777778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0.45416666666666666</v>
      </c>
      <c r="G41" s="209">
        <f t="shared" si="0"/>
        <v>3028.2319444444447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45768</v>
      </c>
      <c r="D42" s="19">
        <f t="shared" si="2"/>
        <v>3027.7777777777778</v>
      </c>
      <c r="E42" s="20">
        <f t="shared" si="3"/>
        <v>0</v>
      </c>
      <c r="F42" s="182">
        <f t="shared" si="4"/>
        <v>0.45416666666666666</v>
      </c>
      <c r="G42" s="209">
        <f t="shared" si="0"/>
        <v>3028.2319444444447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45798</v>
      </c>
      <c r="D43" s="19">
        <f t="shared" si="2"/>
        <v>3027.7777777777778</v>
      </c>
      <c r="E43" s="20">
        <f t="shared" si="3"/>
        <v>0</v>
      </c>
      <c r="F43" s="182">
        <f t="shared" si="4"/>
        <v>0.45416666666666666</v>
      </c>
      <c r="G43" s="209">
        <f t="shared" si="0"/>
        <v>3028.2319444444447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45829</v>
      </c>
      <c r="D44" s="19">
        <f t="shared" si="2"/>
        <v>3027.7777777777778</v>
      </c>
      <c r="E44" s="20">
        <f t="shared" si="3"/>
        <v>0</v>
      </c>
      <c r="F44" s="182">
        <f t="shared" si="4"/>
        <v>0.45416666666666666</v>
      </c>
      <c r="G44" s="209">
        <f t="shared" si="0"/>
        <v>3028.2319444444447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45859</v>
      </c>
      <c r="D45" s="19">
        <f t="shared" si="2"/>
        <v>3027.7777777777778</v>
      </c>
      <c r="E45" s="20">
        <f t="shared" si="3"/>
        <v>0</v>
      </c>
      <c r="F45" s="182">
        <f t="shared" si="4"/>
        <v>0.45416666666666666</v>
      </c>
      <c r="G45" s="209">
        <f t="shared" si="0"/>
        <v>3028.2319444444447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45890</v>
      </c>
      <c r="D46" s="19">
        <f t="shared" si="2"/>
        <v>3027.7777777777778</v>
      </c>
      <c r="E46" s="20">
        <f t="shared" si="3"/>
        <v>2071</v>
      </c>
      <c r="F46" s="182">
        <f t="shared" si="4"/>
        <v>0.45416666666666666</v>
      </c>
      <c r="G46" s="209">
        <f t="shared" si="0"/>
        <v>5099.2319444444438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45921</v>
      </c>
      <c r="D47" s="19">
        <f t="shared" si="2"/>
        <v>3027.7777777777778</v>
      </c>
      <c r="E47" s="20">
        <f t="shared" si="3"/>
        <v>2071</v>
      </c>
      <c r="F47" s="182">
        <f t="shared" si="4"/>
        <v>0.45416666666666666</v>
      </c>
      <c r="G47" s="209">
        <f t="shared" si="0"/>
        <v>5099.2319444444438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45951</v>
      </c>
      <c r="D48" s="19">
        <f t="shared" si="2"/>
        <v>3027.7777777777778</v>
      </c>
      <c r="E48" s="20">
        <f t="shared" si="3"/>
        <v>2071</v>
      </c>
      <c r="F48" s="182">
        <f t="shared" si="4"/>
        <v>0.45416666666666666</v>
      </c>
      <c r="G48" s="209">
        <f t="shared" si="0"/>
        <v>5099.2319444444438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45982</v>
      </c>
      <c r="D49" s="19">
        <f t="shared" si="2"/>
        <v>3027.7777777777778</v>
      </c>
      <c r="E49" s="20">
        <f t="shared" si="3"/>
        <v>2071</v>
      </c>
      <c r="F49" s="182">
        <f t="shared" si="4"/>
        <v>0.45416666666666666</v>
      </c>
      <c r="G49" s="209">
        <f t="shared" si="0"/>
        <v>5099.2319444444438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46012</v>
      </c>
      <c r="D50" s="19">
        <f t="shared" si="2"/>
        <v>3027.7777777777778</v>
      </c>
      <c r="E50" s="20">
        <f t="shared" si="3"/>
        <v>2071</v>
      </c>
      <c r="F50" s="182">
        <f t="shared" si="4"/>
        <v>0.45416666666666666</v>
      </c>
      <c r="G50" s="209">
        <f t="shared" si="0"/>
        <v>5099.2319444444438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46043</v>
      </c>
      <c r="D51" s="19">
        <f t="shared" si="2"/>
        <v>3027.7777777777778</v>
      </c>
      <c r="E51" s="20">
        <f t="shared" si="3"/>
        <v>2071</v>
      </c>
      <c r="F51" s="182">
        <f t="shared" si="4"/>
        <v>0.45416666666666666</v>
      </c>
      <c r="G51" s="209">
        <f t="shared" si="0"/>
        <v>5099.2319444444438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46074</v>
      </c>
      <c r="D52" s="19">
        <f t="shared" si="2"/>
        <v>3027.7777777777778</v>
      </c>
      <c r="E52" s="20">
        <f t="shared" si="3"/>
        <v>2071</v>
      </c>
      <c r="F52" s="182">
        <f t="shared" si="4"/>
        <v>0.45416666666666666</v>
      </c>
      <c r="G52" s="209">
        <f t="shared" si="0"/>
        <v>5099.2319444444438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46102</v>
      </c>
      <c r="D53" s="19">
        <f t="shared" si="2"/>
        <v>3027.7777777777778</v>
      </c>
      <c r="E53" s="20">
        <f t="shared" si="3"/>
        <v>2071</v>
      </c>
      <c r="F53" s="182">
        <f t="shared" si="4"/>
        <v>0.45416666666666666</v>
      </c>
      <c r="G53" s="209">
        <f t="shared" si="0"/>
        <v>5099.2319444444438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46133</v>
      </c>
      <c r="D54" s="19">
        <f t="shared" si="2"/>
        <v>3027.7777777777778</v>
      </c>
      <c r="E54" s="20">
        <f t="shared" si="3"/>
        <v>2071</v>
      </c>
      <c r="F54" s="182">
        <f t="shared" si="4"/>
        <v>0.45416666666666666</v>
      </c>
      <c r="G54" s="209">
        <f t="shared" si="0"/>
        <v>5099.2319444444438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46163</v>
      </c>
      <c r="D55" s="19">
        <f t="shared" si="2"/>
        <v>3027.7777777777778</v>
      </c>
      <c r="E55" s="20">
        <f t="shared" si="3"/>
        <v>2071</v>
      </c>
      <c r="F55" s="182">
        <f t="shared" si="4"/>
        <v>0.45416666666666666</v>
      </c>
      <c r="G55" s="209">
        <f t="shared" si="0"/>
        <v>5099.2319444444438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46194</v>
      </c>
      <c r="D56" s="19">
        <f t="shared" si="2"/>
        <v>3027.7777777777778</v>
      </c>
      <c r="E56" s="20">
        <f t="shared" si="3"/>
        <v>2071</v>
      </c>
      <c r="F56" s="182">
        <f t="shared" si="4"/>
        <v>0.45416666666666666</v>
      </c>
      <c r="G56" s="209">
        <f t="shared" si="0"/>
        <v>5099.2319444444438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46224</v>
      </c>
      <c r="D57" s="19">
        <f t="shared" si="2"/>
        <v>3027.7777777777778</v>
      </c>
      <c r="E57" s="20">
        <f t="shared" si="3"/>
        <v>2071</v>
      </c>
      <c r="F57" s="182">
        <f t="shared" si="4"/>
        <v>0.45416666666666666</v>
      </c>
      <c r="G57" s="209">
        <f t="shared" si="0"/>
        <v>5099.2319444444438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46255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209">
        <f t="shared" si="0"/>
        <v>0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46286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209">
        <f t="shared" si="0"/>
        <v>0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46316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209">
        <f t="shared" si="0"/>
        <v>0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46347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209">
        <f t="shared" si="0"/>
        <v>0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46377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209">
        <f t="shared" si="0"/>
        <v>0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46408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209">
        <f t="shared" si="0"/>
        <v>0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46439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46467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46498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46528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46559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46589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46620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46651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46681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9">
        <f t="shared" si="0"/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46712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9">
        <f t="shared" si="0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46742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9">
        <f t="shared" si="0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46773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9">
        <f t="shared" si="0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46804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0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46833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0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46864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0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46894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0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46925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0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46955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0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46986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0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47017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0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47047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0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47078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0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47108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0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47139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0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47170</v>
      </c>
      <c r="D88" s="180">
        <f t="shared" ref="D88:D99" si="5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0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47198</v>
      </c>
      <c r="D89" s="107">
        <f t="shared" si="5"/>
        <v>0</v>
      </c>
      <c r="E89" s="108">
        <f t="shared" si="3"/>
        <v>0</v>
      </c>
      <c r="F89" s="182">
        <f t="shared" si="4"/>
        <v>0</v>
      </c>
      <c r="G89" s="210">
        <f t="shared" si="0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47229</v>
      </c>
      <c r="D90" s="107">
        <f t="shared" si="5"/>
        <v>0</v>
      </c>
      <c r="E90" s="108">
        <f t="shared" si="3"/>
        <v>0</v>
      </c>
      <c r="F90" s="182">
        <f t="shared" si="4"/>
        <v>0</v>
      </c>
      <c r="G90" s="210">
        <f t="shared" si="0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47259</v>
      </c>
      <c r="D91" s="107">
        <f t="shared" si="5"/>
        <v>0</v>
      </c>
      <c r="E91" s="108">
        <f t="shared" si="3"/>
        <v>0</v>
      </c>
      <c r="F91" s="182">
        <f t="shared" si="4"/>
        <v>0</v>
      </c>
      <c r="G91" s="210">
        <f t="shared" si="0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47290</v>
      </c>
      <c r="D92" s="107">
        <f t="shared" si="5"/>
        <v>0</v>
      </c>
      <c r="E92" s="108">
        <f t="shared" si="3"/>
        <v>0</v>
      </c>
      <c r="F92" s="182">
        <f t="shared" si="4"/>
        <v>0</v>
      </c>
      <c r="G92" s="210">
        <f t="shared" si="0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47320</v>
      </c>
      <c r="D93" s="107">
        <f t="shared" si="5"/>
        <v>0</v>
      </c>
      <c r="E93" s="108">
        <f t="shared" si="3"/>
        <v>0</v>
      </c>
      <c r="F93" s="182">
        <f t="shared" si="4"/>
        <v>0</v>
      </c>
      <c r="G93" s="210">
        <f t="shared" si="0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47351</v>
      </c>
      <c r="D94" s="107">
        <f t="shared" si="5"/>
        <v>0</v>
      </c>
      <c r="E94" s="108">
        <f t="shared" si="3"/>
        <v>0</v>
      </c>
      <c r="F94" s="182">
        <f t="shared" si="4"/>
        <v>0</v>
      </c>
      <c r="G94" s="210">
        <f t="shared" si="0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47382</v>
      </c>
      <c r="D95" s="107">
        <f t="shared" si="5"/>
        <v>0</v>
      </c>
      <c r="E95" s="108">
        <f t="shared" si="3"/>
        <v>0</v>
      </c>
      <c r="F95" s="182">
        <f t="shared" si="4"/>
        <v>0</v>
      </c>
      <c r="G95" s="210">
        <f t="shared" si="0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47412</v>
      </c>
      <c r="D96" s="107">
        <f t="shared" si="5"/>
        <v>0</v>
      </c>
      <c r="E96" s="108">
        <f t="shared" si="3"/>
        <v>0</v>
      </c>
      <c r="F96" s="182">
        <f t="shared" si="4"/>
        <v>0</v>
      </c>
      <c r="G96" s="210">
        <f t="shared" si="0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47443</v>
      </c>
      <c r="D97" s="107">
        <f t="shared" si="5"/>
        <v>0</v>
      </c>
      <c r="E97" s="108">
        <f t="shared" si="3"/>
        <v>0</v>
      </c>
      <c r="F97" s="182">
        <f t="shared" si="4"/>
        <v>0</v>
      </c>
      <c r="G97" s="210">
        <f t="shared" si="0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47473</v>
      </c>
      <c r="D98" s="107">
        <f t="shared" si="5"/>
        <v>0</v>
      </c>
      <c r="E98" s="108">
        <f t="shared" si="3"/>
        <v>0</v>
      </c>
      <c r="F98" s="182">
        <f t="shared" si="4"/>
        <v>0</v>
      </c>
      <c r="G98" s="210">
        <f t="shared" si="0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47504</v>
      </c>
      <c r="D99" s="107">
        <f t="shared" si="5"/>
        <v>0</v>
      </c>
      <c r="E99" s="108">
        <f t="shared" si="3"/>
        <v>0</v>
      </c>
      <c r="F99" s="182">
        <f t="shared" si="4"/>
        <v>0</v>
      </c>
      <c r="G99" s="210">
        <f t="shared" si="0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54500.000000000022</v>
      </c>
      <c r="E100" s="93">
        <f>SUM(E40:E99)</f>
        <v>24852</v>
      </c>
      <c r="F100" s="99">
        <f>SUM(F40:F99)</f>
        <v>8.1750000000000007</v>
      </c>
      <c r="G100" s="212">
        <f>SUM(G40:H99)</f>
        <v>79360.174999999988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VizV+MDfPKXeqEPm3J2fx+Qv1qPRxtQy510k5CURPGQZx7cmbo+/32l4aXGcte6+yxEQrGpWx0VON0Nn18+LPA==" saltValue="QNoScizB0cdRpJngYT/dxg==" spinCount="100000" sheet="1" selectLockedCells="1"/>
  <dataConsolidate/>
  <mergeCells count="93">
    <mergeCell ref="B13:E13"/>
    <mergeCell ref="H1:I1"/>
    <mergeCell ref="H2:I2"/>
    <mergeCell ref="F3:F4"/>
    <mergeCell ref="H3:I3"/>
    <mergeCell ref="B5:E5"/>
    <mergeCell ref="A6:H6"/>
    <mergeCell ref="B7:E7"/>
    <mergeCell ref="A8:I8"/>
    <mergeCell ref="B9:E9"/>
    <mergeCell ref="B11:E11"/>
    <mergeCell ref="A12:I12"/>
    <mergeCell ref="B31:C31"/>
    <mergeCell ref="A14:I14"/>
    <mergeCell ref="B15:E15"/>
    <mergeCell ref="A16:H16"/>
    <mergeCell ref="B17:E17"/>
    <mergeCell ref="A18:H18"/>
    <mergeCell ref="B19:E19"/>
    <mergeCell ref="B21:E21"/>
    <mergeCell ref="B24:E24"/>
    <mergeCell ref="B26:E26"/>
    <mergeCell ref="B28:E28"/>
    <mergeCell ref="B30:C30"/>
    <mergeCell ref="G45:H45"/>
    <mergeCell ref="B32:C32"/>
    <mergeCell ref="B33:C33"/>
    <mergeCell ref="B34:C34"/>
    <mergeCell ref="B37:H37"/>
    <mergeCell ref="B38:C38"/>
    <mergeCell ref="G38:H38"/>
    <mergeCell ref="G40:H40"/>
    <mergeCell ref="G41:H41"/>
    <mergeCell ref="G42:H42"/>
    <mergeCell ref="G43:H43"/>
    <mergeCell ref="G44:H44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9:H6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81:H81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93:H93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B100:C100"/>
    <mergeCell ref="G100:H100"/>
    <mergeCell ref="E102:G102"/>
    <mergeCell ref="G94:H94"/>
    <mergeCell ref="G95:H95"/>
    <mergeCell ref="G96:H96"/>
    <mergeCell ref="G97:H97"/>
    <mergeCell ref="G98:H98"/>
    <mergeCell ref="G99:H99"/>
  </mergeCells>
  <dataValidations count="1">
    <dataValidation type="list" allowBlank="1" showInputMessage="1" showErrorMessage="1" sqref="H2:I2" xr:uid="{C818E829-810C-4A8E-8A77-44A95C6C55D9}">
      <formula1>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29400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29400 грн.</v>
      </c>
      <c r="H4" s="185">
        <f>B4+J4</f>
        <v>30000</v>
      </c>
      <c r="I4" s="151">
        <v>3</v>
      </c>
      <c r="J4" s="151">
        <v>600</v>
      </c>
      <c r="K4" s="184">
        <v>0</v>
      </c>
      <c r="L4" s="153">
        <f t="shared" ref="L4" si="0">D4/12/(1-1/POWER(1+D4/12,C4))*H4+H4*F4</f>
        <v>2747.1302124861286</v>
      </c>
      <c r="M4" s="154">
        <f>F4</f>
        <v>4.99E-2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130434.78</v>
      </c>
      <c r="C5" s="151">
        <v>24</v>
      </c>
      <c r="D5" s="152">
        <v>1E-4</v>
      </c>
      <c r="E5" s="152">
        <v>0</v>
      </c>
      <c r="F5" s="152">
        <v>3.5000000000000003E-2</v>
      </c>
      <c r="G5" s="151" t="str">
        <f>I$2&amp;" "&amp;B5&amp;" "&amp;H$2</f>
        <v>max. 130434,78 грн.</v>
      </c>
      <c r="H5" s="185">
        <f>B5+B5*K5</f>
        <v>149999.997</v>
      </c>
      <c r="I5" s="151">
        <v>10</v>
      </c>
      <c r="K5" s="184">
        <v>0.15</v>
      </c>
      <c r="L5" s="153">
        <f t="shared" ref="L5:L6" si="1">D5/12/(1-1/POWER(1+D5/12,C5))*H5+H5*F5</f>
        <v>11500.650832417623</v>
      </c>
      <c r="M5" s="154">
        <f>F5</f>
        <v>3.5000000000000003E-2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86">
        <v>91743.12</v>
      </c>
      <c r="C6" s="151">
        <v>18</v>
      </c>
      <c r="D6" s="152">
        <v>1E-4</v>
      </c>
      <c r="E6" s="152">
        <v>0</v>
      </c>
      <c r="F6" s="152">
        <v>3.7999999999999999E-2</v>
      </c>
      <c r="G6" s="151" t="str">
        <f t="shared" ref="G6" si="2">I$2&amp;" "&amp;B6&amp;" "&amp;H$2</f>
        <v>max. 91743,12 грн.</v>
      </c>
      <c r="H6" s="185">
        <f t="shared" ref="H6" si="3">B6+B6*K6</f>
        <v>100000.00079999999</v>
      </c>
      <c r="I6" s="151">
        <v>6</v>
      </c>
      <c r="J6" s="151"/>
      <c r="K6" s="184">
        <v>0.09</v>
      </c>
      <c r="L6" s="153">
        <f t="shared" si="1"/>
        <v>9355.9954555739696</v>
      </c>
      <c r="M6" s="154">
        <f t="shared" ref="M6" si="4">F6</f>
        <v>3.7999999999999999E-2</v>
      </c>
      <c r="N6" s="154"/>
      <c r="O6" s="155">
        <v>0</v>
      </c>
      <c r="P6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Satellite_0-3-24</vt:lpstr>
      <vt:lpstr>Satellite_0-10-24</vt:lpstr>
      <vt:lpstr>Перелік партнерів</vt:lpstr>
      <vt:lpstr>Назви</vt:lpstr>
      <vt:lpstr>Satellite_0-6-18</vt:lpstr>
      <vt:lpstr>Лист2</vt:lpstr>
      <vt:lpstr>'Satellite_0-10-24'!Область_друку</vt:lpstr>
      <vt:lpstr>'Satellite_0-3-24'!Область_друку</vt:lpstr>
      <vt:lpstr>'Satellite_0-6-18'!Область_друку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2025-01-21T13:34:52Z</dcterms:modified>
</cp:coreProperties>
</file>