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240" yWindow="111" windowWidth="14811" windowHeight="8014"/>
  </bookViews>
  <sheets>
    <sheet name="Калькулятор" sheetId="4" r:id="rId1"/>
    <sheet name="Лист1" sheetId="1" state="hidden" r:id="rId2"/>
    <sheet name="Лист2" sheetId="5" state="hidden" r:id="rId3"/>
  </sheets>
  <calcPr calcId="145621"/>
</workbook>
</file>

<file path=xl/calcChain.xml><?xml version="1.0" encoding="utf-8"?>
<calcChain xmlns="http://schemas.openxmlformats.org/spreadsheetml/2006/main">
  <c r="J11" i="4" l="1"/>
  <c r="J9" i="4" l="1"/>
  <c r="N9" i="4" s="1"/>
  <c r="E19" i="1" l="1"/>
  <c r="I19" i="1"/>
  <c r="M5" i="1" l="1"/>
  <c r="M11" i="1" s="1"/>
  <c r="M29" i="1" l="1"/>
  <c r="M25" i="1"/>
  <c r="M21" i="1"/>
  <c r="M17" i="1"/>
  <c r="M20" i="1"/>
  <c r="M26" i="1"/>
  <c r="M22" i="1"/>
  <c r="M18" i="1"/>
  <c r="M24" i="1"/>
  <c r="M27" i="1"/>
  <c r="M23" i="1"/>
  <c r="M19" i="1"/>
  <c r="M15" i="1"/>
  <c r="M28" i="1"/>
  <c r="M16" i="1"/>
  <c r="M13" i="1"/>
  <c r="M8" i="1"/>
  <c r="M10" i="1"/>
  <c r="N11" i="1" s="1"/>
  <c r="M12" i="1"/>
  <c r="M14" i="1"/>
  <c r="M7" i="1"/>
  <c r="M9" i="1"/>
  <c r="M6" i="1"/>
  <c r="N6" i="1" s="1"/>
  <c r="N9" i="1" l="1"/>
  <c r="N14" i="1"/>
  <c r="N26" i="1"/>
  <c r="N22" i="1"/>
  <c r="N18" i="1"/>
  <c r="N28" i="1"/>
  <c r="N24" i="1"/>
  <c r="N20" i="1"/>
  <c r="N16" i="1"/>
  <c r="N29" i="1"/>
  <c r="N25" i="1"/>
  <c r="N21" i="1"/>
  <c r="N17" i="1"/>
  <c r="N12" i="1"/>
  <c r="N8" i="1"/>
  <c r="N7" i="1"/>
  <c r="N27" i="1"/>
  <c r="N23" i="1"/>
  <c r="N19" i="1"/>
  <c r="N10" i="1"/>
  <c r="N13" i="1"/>
  <c r="O13" i="1" l="1"/>
  <c r="O11" i="1"/>
  <c r="J6" i="1" s="1"/>
  <c r="O24" i="1"/>
  <c r="O8" i="1"/>
  <c r="J7" i="1" s="1"/>
  <c r="O9" i="1"/>
  <c r="O14" i="1"/>
  <c r="O18" i="1"/>
  <c r="O29" i="1"/>
  <c r="O21" i="1"/>
  <c r="R9" i="1" l="1"/>
  <c r="H8" i="1"/>
  <c r="D8" i="1" s="1"/>
  <c r="R6" i="1"/>
  <c r="J8" i="1"/>
  <c r="F8" i="1" s="1"/>
  <c r="F6" i="1"/>
  <c r="F7" i="1"/>
  <c r="J19" i="1" l="1"/>
  <c r="F19" i="1"/>
  <c r="J15" i="4"/>
  <c r="J18" i="4" s="1"/>
  <c r="J22" i="4" l="1"/>
</calcChain>
</file>

<file path=xl/sharedStrings.xml><?xml version="1.0" encoding="utf-8"?>
<sst xmlns="http://schemas.openxmlformats.org/spreadsheetml/2006/main" count="71" uniqueCount="46">
  <si>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</si>
  <si>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</si>
  <si>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</si>
  <si>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</si>
  <si>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</si>
  <si>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</si>
  <si>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</si>
  <si>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</si>
  <si>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</si>
  <si>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</si>
  <si>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</si>
  <si>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</si>
  <si>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</si>
  <si>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</si>
  <si>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</si>
  <si>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</si>
  <si>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</si>
  <si>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Термін вкладу (міс.)</t>
  </si>
  <si>
    <t>Умови продукту</t>
  </si>
  <si>
    <t>Калькулятор</t>
  </si>
  <si>
    <t>Сума вкладу</t>
  </si>
  <si>
    <t>гривня</t>
  </si>
  <si>
    <t>ні</t>
  </si>
  <si>
    <t>оформлення через</t>
  </si>
  <si>
    <t>Дохід до оподаткування</t>
  </si>
  <si>
    <t>Дохід після оподаткування</t>
  </si>
  <si>
    <t>Податки</t>
  </si>
  <si>
    <t>Процента ставка після оподаткування</t>
  </si>
  <si>
    <t>без  поповнення</t>
  </si>
  <si>
    <t>Платежі за додаткові та супутні послуги, грн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</si>
  <si>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</si>
  <si>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щомісячно</t>
  </si>
  <si>
    <t>12 міс</t>
  </si>
  <si>
    <t>18 міс</t>
  </si>
  <si>
    <t>9 міс</t>
  </si>
  <si>
    <t>так</t>
  </si>
  <si>
    <t>Процентна ставка на 1-й період 4 міс, % річних</t>
  </si>
  <si>
    <t>Процентна ставка на 2-й період 4 міс, % річних</t>
  </si>
  <si>
    <t>Процентна ставка на 3-й період 4 міс, % річних</t>
  </si>
  <si>
    <t>КАЛЬКУЛЯТОР ПО ДЕПОЗИТУ "СМІЛИВИЙ"</t>
  </si>
  <si>
    <t>відділення</t>
  </si>
  <si>
    <t>в кінці терміну</t>
  </si>
  <si>
    <t xml:space="preserve">% 1-4й місяць </t>
  </si>
  <si>
    <t>% з 5-8й міс</t>
  </si>
  <si>
    <t>% 9-12й міс</t>
  </si>
  <si>
    <t>щомісячно/в кінці терміну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</si>
</sst>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i/>
      <sz val="11"/>
      <name val="Arial"/>
      <family val="2"/>
      <charset val="204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rgb="FFFFFF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Border="1" applyAlignment="1">
      <alignment vertical="center"/>
    </xf>
    <xf numFmtId="0" fontId="5" fillId="11" borderId="0" xfId="0" applyFont="1" applyFill="1" applyBorder="1" applyAlignment="1"/>
    <xf numFmtId="0" fontId="7" fillId="12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Border="1"/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Border="1" applyAlignment="1">
      <alignment horizontal="right" vertical="center"/>
    </xf>
    <xf numFmtId="0" fontId="8" fillId="12" borderId="0" xfId="0" applyFont="1" applyFill="1" applyBorder="1" applyAlignment="1" applyProtection="1">
      <alignment horizontal="center" vertical="center"/>
      <protection locked="0"/>
    </xf>
    <xf numFmtId="0" fontId="7" fillId="12" borderId="0" xfId="0" applyFont="1" applyFill="1" applyBorder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  <protection locked="0"/>
    </xf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Border="1" applyAlignment="1">
      <alignment horizontal="center" vertical="center"/>
    </xf>
    <xf numFmtId="0" fontId="13" fillId="12" borderId="0" xfId="0" applyFont="1" applyFill="1" applyBorder="1"/>
    <xf numFmtId="0" fontId="0" fillId="13" borderId="0" xfId="0" applyFill="1"/>
    <xf numFmtId="0" fontId="7" fillId="12" borderId="0" xfId="0" applyFont="1" applyFill="1" applyBorder="1" applyAlignment="1">
      <alignment horizontal="right"/>
    </xf>
    <xf numFmtId="0" fontId="19" fillId="12" borderId="0" xfId="0" applyFont="1" applyFill="1" applyBorder="1" applyAlignment="1">
      <alignment horizontal="left" vertical="center" wrapText="1"/>
    </xf>
    <xf numFmtId="0" fontId="12" fillId="12" borderId="0" xfId="0" applyFont="1" applyFill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/>
    </xf>
    <xf numFmtId="2" fontId="0" fillId="7" borderId="1" xfId="1" applyNumberFormat="1" applyFont="1" applyFill="1" applyBorder="1" applyAlignment="1">
      <alignment horizontal="center" vertical="center"/>
    </xf>
    <xf numFmtId="0" fontId="0" fillId="0" borderId="0" xfId="0" applyFill="1"/>
    <xf numFmtId="10" fontId="21" fillId="10" borderId="0" xfId="1" applyNumberFormat="1" applyFont="1" applyFill="1" applyBorder="1" applyAlignment="1">
      <alignment vertical="center"/>
    </xf>
    <xf numFmtId="10" fontId="21" fillId="10" borderId="18" xfId="1" applyNumberFormat="1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10" fontId="17" fillId="12" borderId="0" xfId="1" applyNumberFormat="1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left" vertical="center" wrapText="1"/>
    </xf>
    <xf numFmtId="0" fontId="7" fillId="12" borderId="0" xfId="0" applyFont="1" applyFill="1" applyBorder="1" applyAlignment="1">
      <alignment horizontal="right" vertical="center"/>
    </xf>
    <xf numFmtId="9" fontId="0" fillId="0" borderId="0" xfId="0" applyNumberFormat="1"/>
    <xf numFmtId="0" fontId="0" fillId="15" borderId="0" xfId="0" applyFill="1"/>
    <xf numFmtId="2" fontId="0" fillId="16" borderId="0" xfId="0" applyNumberFormat="1" applyFill="1"/>
    <xf numFmtId="2" fontId="0" fillId="16" borderId="1" xfId="0" applyNumberFormat="1" applyFill="1" applyBorder="1" applyAlignment="1">
      <alignment horizontal="center"/>
    </xf>
    <xf numFmtId="0" fontId="0" fillId="17" borderId="0" xfId="0" applyFill="1"/>
    <xf numFmtId="2" fontId="0" fillId="16" borderId="1" xfId="0" applyNumberForma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 wrapText="1"/>
    </xf>
    <xf numFmtId="0" fontId="22" fillId="14" borderId="20" xfId="0" applyFont="1" applyFill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/>
    </xf>
    <xf numFmtId="0" fontId="18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 wrapText="1"/>
    </xf>
    <xf numFmtId="0" fontId="15" fillId="12" borderId="13" xfId="0" applyFont="1" applyFill="1" applyBorder="1" applyAlignment="1">
      <alignment horizontal="left" vertical="center" wrapText="1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right"/>
    </xf>
    <xf numFmtId="10" fontId="2" fillId="12" borderId="0" xfId="0" applyNumberFormat="1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left" vertical="center" wrapText="1"/>
    </xf>
    <xf numFmtId="0" fontId="11" fillId="12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Border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Border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right" vertical="center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10" fontId="20" fillId="10" borderId="21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152400</xdr:rowOff>
    </xdr:to>
    <xdr:pic>
      <xdr:nvPicPr>
        <xdr:cNvPr id="2" name="Рисунок 2" descr="ideabank-logo.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zoomScale="80" zoomScaleNormal="80" workbookViewId="0">
      <selection activeCell="J41" sqref="J41"/>
    </sheetView>
  </sheetViews>
  <sheetFormatPr defaultRowHeight="14.6" x14ac:dyDescent="0.4"/>
  <cols>
    <col min="1" max="1" width="0.765625" customWidth="1"/>
    <col min="2" max="2" width="4.53515625" style="10" customWidth="1"/>
    <col min="3" max="3" width="6.07421875" style="10" customWidth="1"/>
    <col min="4" max="4" width="33.4609375" customWidth="1"/>
    <col min="5" max="5" width="7.69140625" customWidth="1"/>
    <col min="6" max="6" width="25.84375" customWidth="1"/>
    <col min="7" max="7" width="4.84375" customWidth="1"/>
    <col min="8" max="8" width="23.4609375" customWidth="1"/>
    <col min="9" max="9" width="12.07421875" customWidth="1"/>
    <col min="10" max="10" width="13.3046875" customWidth="1"/>
    <col min="11" max="11" width="11" customWidth="1"/>
    <col min="12" max="12" width="3.07421875" customWidth="1"/>
    <col min="13" max="13" width="23" customWidth="1"/>
    <col min="14" max="14" width="16.3046875" customWidth="1"/>
  </cols>
  <sheetData>
    <row r="1" spans="1:18" ht="22.85" customHeight="1" x14ac:dyDescent="0.4">
      <c r="A1" s="10"/>
      <c r="B1" s="74" t="s">
        <v>39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0"/>
      <c r="P1" s="10"/>
      <c r="Q1" s="10"/>
      <c r="R1" s="10"/>
    </row>
    <row r="2" spans="1:18" ht="17.600000000000001" x14ac:dyDescent="0.4">
      <c r="A2" s="10"/>
      <c r="B2" s="60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0"/>
      <c r="P2" s="10"/>
      <c r="Q2" s="10"/>
      <c r="R2" s="10"/>
    </row>
    <row r="3" spans="1:18" x14ac:dyDescent="0.4">
      <c r="A3" s="10"/>
      <c r="B3" s="61" t="s">
        <v>16</v>
      </c>
      <c r="C3" s="61"/>
      <c r="D3" s="61"/>
      <c r="E3" s="61"/>
      <c r="F3" s="61"/>
      <c r="G3" s="15"/>
      <c r="H3" s="62" t="s">
        <v>21</v>
      </c>
      <c r="I3" s="62"/>
      <c r="J3" s="62"/>
      <c r="K3" s="62"/>
      <c r="L3" s="62"/>
      <c r="M3" s="62"/>
      <c r="N3" s="62"/>
      <c r="O3" s="10"/>
      <c r="P3" s="10"/>
      <c r="Q3" s="10"/>
      <c r="R3" s="10"/>
    </row>
    <row r="4" spans="1:18" x14ac:dyDescent="0.4">
      <c r="A4" s="10"/>
      <c r="B4" s="61" t="s">
        <v>0</v>
      </c>
      <c r="C4" s="61"/>
      <c r="D4" s="61"/>
      <c r="E4" s="61"/>
      <c r="F4" s="61"/>
      <c r="G4" s="14"/>
      <c r="H4" s="63" t="s">
        <v>45</v>
      </c>
      <c r="I4" s="63"/>
      <c r="J4" s="63"/>
      <c r="K4" s="63"/>
      <c r="L4" s="63"/>
      <c r="M4" s="63"/>
      <c r="N4" s="63"/>
      <c r="O4" s="10"/>
      <c r="P4" s="10"/>
      <c r="Q4" s="10"/>
      <c r="R4" s="10"/>
    </row>
    <row r="5" spans="1:18" x14ac:dyDescent="0.4">
      <c r="A5" s="10"/>
      <c r="B5" s="61" t="s">
        <v>1</v>
      </c>
      <c r="C5" s="61"/>
      <c r="D5" s="61"/>
      <c r="E5" s="61"/>
      <c r="F5" s="61"/>
      <c r="G5" s="14"/>
      <c r="H5" s="64" t="s">
        <v>28</v>
      </c>
      <c r="I5" s="64"/>
      <c r="J5" s="64"/>
      <c r="K5" s="64"/>
      <c r="L5" s="64"/>
      <c r="M5" s="64"/>
      <c r="N5" s="64"/>
      <c r="O5" s="10"/>
      <c r="P5" s="10"/>
      <c r="Q5" s="10"/>
      <c r="R5" s="10"/>
    </row>
    <row r="6" spans="1:18" x14ac:dyDescent="0.4">
      <c r="A6" s="10"/>
      <c r="B6" s="61" t="s">
        <v>3</v>
      </c>
      <c r="C6" s="61"/>
      <c r="D6" s="61"/>
      <c r="E6" s="61"/>
      <c r="F6" s="61"/>
      <c r="G6" s="14"/>
      <c r="H6" s="64">
        <v>1000</v>
      </c>
      <c r="I6" s="64"/>
      <c r="J6" s="64"/>
      <c r="K6" s="64"/>
      <c r="L6" s="64"/>
      <c r="M6" s="64"/>
      <c r="N6" s="64"/>
      <c r="O6" s="10"/>
      <c r="P6" s="10"/>
      <c r="Q6" s="10"/>
      <c r="R6" s="10"/>
    </row>
    <row r="7" spans="1:18" x14ac:dyDescent="0.4">
      <c r="A7" s="10"/>
      <c r="B7" s="61" t="s">
        <v>2</v>
      </c>
      <c r="C7" s="61"/>
      <c r="D7" s="61"/>
      <c r="E7" s="61"/>
      <c r="F7" s="61"/>
      <c r="G7" s="14"/>
      <c r="H7" s="64" t="s">
        <v>35</v>
      </c>
      <c r="I7" s="64"/>
      <c r="J7" s="64"/>
      <c r="K7" s="64"/>
      <c r="L7" s="64"/>
      <c r="M7" s="64"/>
      <c r="N7" s="64"/>
      <c r="O7" s="10"/>
      <c r="P7" s="10"/>
      <c r="Q7" s="10"/>
      <c r="R7" s="10"/>
    </row>
    <row r="8" spans="1:18" ht="18" thickBot="1" x14ac:dyDescent="0.45">
      <c r="A8" s="10"/>
      <c r="B8" s="60" t="s">
        <v>19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0"/>
      <c r="P8" s="10"/>
      <c r="Q8" s="10"/>
      <c r="R8" s="10"/>
    </row>
    <row r="9" spans="1:18" ht="31.85" customHeight="1" thickBot="1" x14ac:dyDescent="0.45">
      <c r="A9" s="10"/>
      <c r="B9" s="39"/>
      <c r="C9" s="39"/>
      <c r="D9" s="39"/>
      <c r="E9" s="39"/>
      <c r="F9" s="39"/>
      <c r="G9" s="39"/>
      <c r="H9" s="65" t="s">
        <v>36</v>
      </c>
      <c r="I9" s="66"/>
      <c r="J9" s="67">
        <f>IF(AND($F$21="в кінці терміну",$F$19="ні",$F$17="відділення",$F$15="гривня"),VLOOKUP($F$23,Лист1!B3:J8,6,0),IF(AND($F$21="щомісячно",$F$19="ні",$F$17="відділення",$F$15="гривня"),VLOOKUP($F$23,Лист1!B3:J8,8,0),IF(AND($F$21="в кінці терміну",$F$19="ні",$F$17="інтернет-банкінг",$F$15="гривня"),VLOOKUP($F$23,Лист1!B3:J8,6,0),IF(AND($F$21="щомісячно",$F$19="ні",$F$17="інтернет-банкінг",$F$15="гривня"),VLOOKUP($F$23,Лист1!B3:J8,8,0),))))</f>
        <v>0.125</v>
      </c>
      <c r="K9" s="68"/>
      <c r="L9" s="39"/>
      <c r="M9" s="38" t="s">
        <v>27</v>
      </c>
      <c r="N9" s="44">
        <f>((J9*4)+(J11*4)+(J13*4))/12-((((J9*4)+(J11*4)+(J13*4))/12*23%))</f>
        <v>0.12063333333333334</v>
      </c>
      <c r="O9" s="43"/>
      <c r="P9" s="10"/>
      <c r="Q9" s="10"/>
      <c r="R9" s="10"/>
    </row>
    <row r="10" spans="1:18" ht="8.4" customHeight="1" thickBot="1" x14ac:dyDescent="0.45">
      <c r="A10" s="10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0"/>
      <c r="P10" s="10"/>
      <c r="Q10" s="10"/>
      <c r="R10" s="10"/>
    </row>
    <row r="11" spans="1:18" ht="35.4" customHeight="1" thickBot="1" x14ac:dyDescent="0.45">
      <c r="A11" s="10"/>
      <c r="B11" s="91" t="s">
        <v>20</v>
      </c>
      <c r="C11" s="91"/>
      <c r="D11" s="91"/>
      <c r="E11" s="26"/>
      <c r="F11" s="17">
        <v>100000</v>
      </c>
      <c r="G11" s="27"/>
      <c r="H11" s="65" t="s">
        <v>37</v>
      </c>
      <c r="I11" s="66"/>
      <c r="J11" s="67">
        <f>IF(AND($F$21="в кінці терміну",$F$19="ні",$F$17="відділення",$F$15="гривня"),VLOOKUP($F$23,Лист1!B5:J10,2,0),IF(AND($F$21="щомісячно",$F$19="ні",$F$17="відділення",$F$15="гривня"),VLOOKUP($F$23,Лист1!B5:J10,4,0),IF(AND($F$21="в кінці терміну",$F$19="ні",$F$17="інтернет-банкінг",$F$15="гривня"),VLOOKUP($F$23,Лист1!B5:J10,2,0),IF(AND($F$21="щомісячно",$F$19="ні",$F$17="інтернет-банкінг",$F$15="гривня"),VLOOKUP($F$23,Лист1!B5:J10,4,0),))))</f>
        <v>0.14499999999999999</v>
      </c>
      <c r="K11" s="68"/>
      <c r="L11" s="45"/>
      <c r="M11" s="38"/>
      <c r="N11" s="49"/>
      <c r="O11" s="10"/>
      <c r="P11" s="10"/>
      <c r="Q11" s="10"/>
      <c r="R11" s="10"/>
    </row>
    <row r="12" spans="1:18" ht="3" customHeight="1" thickBot="1" x14ac:dyDescent="0.45">
      <c r="A12" s="10"/>
      <c r="B12" s="28"/>
      <c r="C12" s="28"/>
      <c r="D12" s="28"/>
      <c r="E12" s="26"/>
      <c r="F12" s="29"/>
      <c r="G12" s="27"/>
      <c r="H12" s="31"/>
      <c r="I12" s="31"/>
      <c r="J12" s="33"/>
      <c r="K12" s="33"/>
      <c r="L12" s="49"/>
      <c r="M12" s="49"/>
      <c r="N12" s="49"/>
      <c r="O12" s="10"/>
      <c r="P12" s="10"/>
      <c r="Q12" s="10"/>
      <c r="R12" s="10"/>
    </row>
    <row r="13" spans="1:18" ht="34.85" customHeight="1" thickBot="1" x14ac:dyDescent="0.45">
      <c r="A13" s="10"/>
      <c r="B13" s="51"/>
      <c r="C13" s="51"/>
      <c r="D13" s="51"/>
      <c r="E13" s="26"/>
      <c r="F13" s="29"/>
      <c r="G13" s="27"/>
      <c r="H13" s="65" t="s">
        <v>38</v>
      </c>
      <c r="I13" s="65"/>
      <c r="J13" s="94">
        <v>0.2</v>
      </c>
      <c r="K13" s="94"/>
      <c r="L13" s="49"/>
      <c r="M13" s="49"/>
      <c r="N13" s="49"/>
      <c r="O13" s="10"/>
      <c r="P13" s="10"/>
      <c r="Q13" s="10"/>
      <c r="R13" s="10"/>
    </row>
    <row r="14" spans="1:18" ht="8.4" customHeight="1" thickBot="1" x14ac:dyDescent="0.45">
      <c r="A14" s="10"/>
      <c r="B14" s="51"/>
      <c r="C14" s="51"/>
      <c r="D14" s="51"/>
      <c r="E14" s="26"/>
      <c r="F14" s="29"/>
      <c r="G14" s="27"/>
      <c r="H14" s="31"/>
      <c r="I14" s="31"/>
      <c r="J14" s="33"/>
      <c r="K14" s="33"/>
      <c r="L14" s="49"/>
      <c r="M14" s="49"/>
      <c r="N14" s="49"/>
      <c r="O14" s="10"/>
      <c r="P14" s="10"/>
      <c r="Q14" s="10"/>
      <c r="R14" s="10"/>
    </row>
    <row r="15" spans="1:18" ht="15.65" customHeight="1" x14ac:dyDescent="0.4">
      <c r="A15" s="10"/>
      <c r="B15" s="91" t="s">
        <v>16</v>
      </c>
      <c r="C15" s="91"/>
      <c r="D15" s="91"/>
      <c r="E15" s="16"/>
      <c r="F15" s="17" t="s">
        <v>21</v>
      </c>
      <c r="G15" s="18"/>
      <c r="H15" s="77" t="s">
        <v>24</v>
      </c>
      <c r="I15" s="78"/>
      <c r="J15" s="79">
        <f>IF(AND($F$21="в кінці терміну",$F$19="ні",$F$17="відділення",$F$15="гривня"),VLOOKUP($F$23,Лист1!B5:J10,3,0),IF(AND($F$21="щомісячно",$F$19="ні",$F$17="відділення",$F$15="гривня"),VLOOKUP($F$23,Лист1!B5:J10,5,0),IF(AND($F$21="в кінці терміну",$F$19="ні",$F$17="інтернет-банкінг",$F$15="гривня"),VLOOKUP($F$23,Лист1!B5:J10,3,0),IF(AND($F$21="щомісячно",$F$19="ні",$F$17="інтернет-банкінг",$F$15="гривня"),VLOOKUP($F$23,Лист1!B5:J10,5,0),))))</f>
        <v>15417.808219178081</v>
      </c>
      <c r="K15" s="80"/>
      <c r="L15" s="49"/>
      <c r="M15" s="49"/>
      <c r="N15" s="19"/>
      <c r="O15" s="10"/>
      <c r="P15" s="10"/>
      <c r="Q15" s="10"/>
      <c r="R15" s="10"/>
    </row>
    <row r="16" spans="1:18" ht="4.8499999999999996" customHeight="1" thickBot="1" x14ac:dyDescent="0.45">
      <c r="A16" s="10"/>
      <c r="B16" s="75"/>
      <c r="C16" s="75"/>
      <c r="D16" s="75"/>
      <c r="E16" s="20"/>
      <c r="F16" s="21"/>
      <c r="G16" s="18"/>
      <c r="H16" s="77"/>
      <c r="I16" s="78"/>
      <c r="J16" s="81"/>
      <c r="K16" s="82"/>
      <c r="L16" s="19"/>
      <c r="M16" s="19"/>
      <c r="N16" s="19"/>
      <c r="O16" s="10"/>
      <c r="P16" s="10"/>
      <c r="Q16" s="10"/>
      <c r="R16" s="10"/>
    </row>
    <row r="17" spans="1:18" ht="15.45" thickBot="1" x14ac:dyDescent="0.45">
      <c r="A17" s="10"/>
      <c r="B17" s="91" t="s">
        <v>23</v>
      </c>
      <c r="C17" s="91"/>
      <c r="D17" s="91"/>
      <c r="E17" s="16"/>
      <c r="F17" s="17" t="s">
        <v>40</v>
      </c>
      <c r="G17" s="18"/>
      <c r="H17" s="22"/>
      <c r="I17" s="22"/>
      <c r="J17" s="34"/>
      <c r="K17" s="34"/>
      <c r="L17" s="19"/>
      <c r="M17" s="19"/>
      <c r="N17" s="47"/>
      <c r="O17" s="10"/>
      <c r="P17" s="10"/>
      <c r="Q17" s="10"/>
      <c r="R17" s="10"/>
    </row>
    <row r="18" spans="1:18" ht="6" customHeight="1" x14ac:dyDescent="0.4">
      <c r="A18" s="10"/>
      <c r="B18" s="75"/>
      <c r="C18" s="75"/>
      <c r="D18" s="75"/>
      <c r="E18" s="20"/>
      <c r="F18" s="21"/>
      <c r="G18" s="18"/>
      <c r="H18" s="83" t="s">
        <v>25</v>
      </c>
      <c r="I18" s="84"/>
      <c r="J18" s="85">
        <f>J15-(J15*23%)</f>
        <v>11871.712328767122</v>
      </c>
      <c r="K18" s="86"/>
      <c r="L18" s="46"/>
      <c r="M18" s="47"/>
      <c r="N18" s="47"/>
      <c r="O18" s="10"/>
      <c r="P18" s="10"/>
      <c r="Q18" s="10"/>
      <c r="R18" s="10"/>
    </row>
    <row r="19" spans="1:18" ht="14.25" customHeight="1" x14ac:dyDescent="0.4">
      <c r="A19" s="10"/>
      <c r="B19" s="91" t="s">
        <v>13</v>
      </c>
      <c r="C19" s="91"/>
      <c r="D19" s="91"/>
      <c r="E19" s="16"/>
      <c r="F19" s="17" t="s">
        <v>22</v>
      </c>
      <c r="G19" s="18"/>
      <c r="H19" s="83"/>
      <c r="I19" s="84"/>
      <c r="J19" s="87"/>
      <c r="K19" s="88"/>
      <c r="L19" s="47"/>
      <c r="M19" s="47"/>
      <c r="N19" s="47"/>
      <c r="O19" s="10"/>
      <c r="P19" s="10"/>
      <c r="Q19" s="10"/>
      <c r="R19" s="10"/>
    </row>
    <row r="20" spans="1:18" ht="5.25" customHeight="1" thickBot="1" x14ac:dyDescent="0.45">
      <c r="A20" s="10"/>
      <c r="B20" s="75"/>
      <c r="C20" s="75"/>
      <c r="D20" s="75"/>
      <c r="E20" s="20"/>
      <c r="F20" s="21"/>
      <c r="G20" s="18"/>
      <c r="H20" s="83"/>
      <c r="I20" s="84"/>
      <c r="J20" s="89"/>
      <c r="K20" s="90"/>
      <c r="L20" s="47"/>
      <c r="M20" s="47"/>
      <c r="N20" s="23"/>
      <c r="O20" s="10"/>
      <c r="P20" s="10"/>
      <c r="Q20" s="10"/>
      <c r="R20" s="10"/>
    </row>
    <row r="21" spans="1:18" ht="15.45" thickBot="1" x14ac:dyDescent="0.45">
      <c r="A21" s="10"/>
      <c r="B21" s="69" t="s">
        <v>0</v>
      </c>
      <c r="C21" s="69"/>
      <c r="D21" s="69"/>
      <c r="E21" s="16"/>
      <c r="F21" s="17" t="s">
        <v>41</v>
      </c>
      <c r="G21" s="18"/>
      <c r="H21" s="22"/>
      <c r="I21" s="22"/>
      <c r="J21" s="34"/>
      <c r="K21" s="34"/>
      <c r="L21" s="23"/>
      <c r="M21" s="23"/>
      <c r="N21" s="48"/>
      <c r="O21" s="10"/>
      <c r="P21" s="10"/>
      <c r="Q21" s="10"/>
      <c r="R21" s="10"/>
    </row>
    <row r="22" spans="1:18" ht="5.25" customHeight="1" x14ac:dyDescent="0.4">
      <c r="A22" s="10"/>
      <c r="B22" s="75"/>
      <c r="C22" s="75"/>
      <c r="D22" s="75"/>
      <c r="E22" s="20"/>
      <c r="F22" s="21"/>
      <c r="G22" s="18"/>
      <c r="H22" s="83" t="s">
        <v>26</v>
      </c>
      <c r="I22" s="84"/>
      <c r="J22" s="85">
        <f>J15-J18</f>
        <v>3546.0958904109593</v>
      </c>
      <c r="K22" s="86"/>
      <c r="L22" s="48"/>
      <c r="M22" s="48"/>
      <c r="N22" s="48"/>
      <c r="O22" s="10"/>
      <c r="P22" s="10"/>
      <c r="Q22" s="10"/>
      <c r="R22" s="10"/>
    </row>
    <row r="23" spans="1:18" x14ac:dyDescent="0.4">
      <c r="A23" s="10"/>
      <c r="B23" s="69" t="s">
        <v>17</v>
      </c>
      <c r="C23" s="69"/>
      <c r="D23" s="69"/>
      <c r="E23" s="16"/>
      <c r="F23" s="17">
        <v>12</v>
      </c>
      <c r="G23" s="18"/>
      <c r="H23" s="83"/>
      <c r="I23" s="84"/>
      <c r="J23" s="87"/>
      <c r="K23" s="88"/>
      <c r="L23" s="48"/>
      <c r="M23" s="48"/>
      <c r="N23" s="48"/>
      <c r="O23" s="10"/>
      <c r="P23" s="10"/>
      <c r="Q23" s="10"/>
      <c r="R23" s="10"/>
    </row>
    <row r="24" spans="1:18" ht="5.25" customHeight="1" thickBot="1" x14ac:dyDescent="0.45">
      <c r="A24" s="10"/>
      <c r="B24" s="75"/>
      <c r="C24" s="75"/>
      <c r="D24" s="75"/>
      <c r="E24" s="20"/>
      <c r="F24" s="21"/>
      <c r="G24" s="18"/>
      <c r="H24" s="83"/>
      <c r="I24" s="84"/>
      <c r="J24" s="89"/>
      <c r="K24" s="90"/>
      <c r="L24" s="48"/>
      <c r="M24" s="48"/>
      <c r="N24" s="19"/>
      <c r="O24" s="10"/>
      <c r="P24" s="10"/>
      <c r="Q24" s="10"/>
      <c r="R24" s="10"/>
    </row>
    <row r="25" spans="1:18" ht="15.45" x14ac:dyDescent="0.4">
      <c r="A25" s="10"/>
      <c r="B25" s="69" t="s">
        <v>12</v>
      </c>
      <c r="C25" s="69"/>
      <c r="D25" s="69"/>
      <c r="E25" s="16"/>
      <c r="F25" s="24">
        <v>45658</v>
      </c>
      <c r="G25" s="18"/>
      <c r="H25" s="73"/>
      <c r="I25" s="73"/>
      <c r="J25" s="35"/>
      <c r="K25" s="35"/>
      <c r="L25" s="19"/>
      <c r="M25" s="19"/>
      <c r="N25" s="19"/>
      <c r="O25" s="10"/>
      <c r="P25" s="10"/>
      <c r="Q25" s="10"/>
      <c r="R25" s="10"/>
    </row>
    <row r="26" spans="1:18" ht="4.5" customHeight="1" thickBot="1" x14ac:dyDescent="0.45">
      <c r="A26" s="10"/>
      <c r="B26" s="30"/>
      <c r="C26" s="30"/>
      <c r="D26" s="30"/>
      <c r="E26" s="16"/>
      <c r="F26" s="32"/>
      <c r="G26" s="18"/>
      <c r="H26" s="25"/>
      <c r="I26" s="25"/>
      <c r="J26" s="25"/>
      <c r="K26" s="25"/>
      <c r="L26" s="19"/>
      <c r="M26" s="19"/>
      <c r="N26" s="19"/>
      <c r="O26" s="10"/>
      <c r="P26" s="10"/>
      <c r="Q26" s="10"/>
      <c r="R26" s="10"/>
    </row>
    <row r="27" spans="1:18" ht="29.25" customHeight="1" thickBot="1" x14ac:dyDescent="0.45">
      <c r="A27" s="10"/>
      <c r="B27" s="37"/>
      <c r="C27" s="37"/>
      <c r="D27" s="37"/>
      <c r="E27" s="16"/>
      <c r="F27" s="32"/>
      <c r="G27" s="18"/>
      <c r="H27" s="72" t="s">
        <v>29</v>
      </c>
      <c r="I27" s="72"/>
      <c r="J27" s="92">
        <v>0</v>
      </c>
      <c r="K27" s="93"/>
      <c r="L27" s="19"/>
      <c r="M27" s="19"/>
      <c r="N27" s="12"/>
      <c r="O27" s="10"/>
      <c r="P27" s="10"/>
      <c r="Q27" s="10"/>
      <c r="R27" s="10"/>
    </row>
    <row r="28" spans="1:18" ht="12.75" customHeight="1" thickBot="1" x14ac:dyDescent="0.45">
      <c r="A28" s="10"/>
      <c r="B28" s="76"/>
      <c r="C28" s="76"/>
      <c r="D28" s="76"/>
      <c r="E28" s="13"/>
      <c r="F28" s="11"/>
      <c r="G28" s="11"/>
      <c r="H28" s="72"/>
      <c r="I28" s="72"/>
      <c r="J28" s="70"/>
      <c r="K28" s="71"/>
      <c r="L28" s="12"/>
      <c r="M28" s="12"/>
      <c r="N28" s="50"/>
      <c r="O28" s="10"/>
      <c r="P28" s="10"/>
      <c r="Q28" s="10"/>
      <c r="R28" s="10"/>
    </row>
    <row r="29" spans="1:18" ht="45.75" customHeight="1" x14ac:dyDescent="0.4">
      <c r="A29" s="10"/>
      <c r="B29" s="58" t="s">
        <v>30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  <c r="R35" s="10"/>
    </row>
    <row r="36" spans="1:18" x14ac:dyDescent="0.4">
      <c r="A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4">
      <c r="A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</row>
    <row r="38" spans="1:18" x14ac:dyDescent="0.4">
      <c r="P38" s="10"/>
      <c r="Q38" s="10"/>
      <c r="R38" s="10"/>
    </row>
  </sheetData>
  <dataConsolidate>
    <dataRefs count="1">
      <dataRef ref="H13:H14" sheet="Калькулятор"/>
    </dataRefs>
  </dataConsolidate>
  <mergeCells count="44">
    <mergeCell ref="H7:N7"/>
    <mergeCell ref="H9:I9"/>
    <mergeCell ref="J9:K9"/>
    <mergeCell ref="B22:D22"/>
    <mergeCell ref="B23:D23"/>
    <mergeCell ref="B11:D11"/>
    <mergeCell ref="B15:D15"/>
    <mergeCell ref="B16:D16"/>
    <mergeCell ref="B17:D17"/>
    <mergeCell ref="B18:D18"/>
    <mergeCell ref="J13:K13"/>
    <mergeCell ref="H13:I13"/>
    <mergeCell ref="B1:N1"/>
    <mergeCell ref="B24:D24"/>
    <mergeCell ref="B25:D25"/>
    <mergeCell ref="B28:D28"/>
    <mergeCell ref="H15:I16"/>
    <mergeCell ref="J15:K16"/>
    <mergeCell ref="H18:I20"/>
    <mergeCell ref="J18:K20"/>
    <mergeCell ref="H22:I24"/>
    <mergeCell ref="J22:K24"/>
    <mergeCell ref="B19:D19"/>
    <mergeCell ref="B20:D20"/>
    <mergeCell ref="H6:N6"/>
    <mergeCell ref="H28:I28"/>
    <mergeCell ref="J27:K27"/>
    <mergeCell ref="B7:F7"/>
    <mergeCell ref="B29:N29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H11:I11"/>
    <mergeCell ref="J11:K11"/>
    <mergeCell ref="B21:D21"/>
    <mergeCell ref="J28:K28"/>
    <mergeCell ref="H27:I27"/>
    <mergeCell ref="H25:I25"/>
  </mergeCells>
  <dataValidations count="9">
    <dataValidation type="list" allowBlank="1" showInputMessage="1" showErrorMessage="1" sqref="F24">
      <formula1>"1,3,6,9,12,18"</formula1>
    </dataValidation>
    <dataValidation type="list" allowBlank="1" showInputMessage="1" showErrorMessage="1" sqref="F22">
      <formula1>"в кінці терміну,щомісячно"</formula1>
    </dataValidation>
    <dataValidation type="list" allowBlank="1" showInputMessage="1" showErrorMessage="1" sqref="F20">
      <formula1>"так,ні"</formula1>
    </dataValidation>
    <dataValidation type="list" allowBlank="1" showInputMessage="1" showErrorMessage="1" sqref="F18">
      <formula1>"відділення,ІБ"</formula1>
    </dataValidation>
    <dataValidation type="list" allowBlank="1" showInputMessage="1" showErrorMessage="1" sqref="F19">
      <formula1>"ні"</formula1>
    </dataValidation>
    <dataValidation type="list" allowBlank="1" showInputMessage="1" showErrorMessage="1" sqref="F21">
      <formula1>"щомісячно, в кінці терміну"</formula1>
    </dataValidation>
    <dataValidation type="list" allowBlank="1" showInputMessage="1" showErrorMessage="1" sqref="F17">
      <formula1>"відділення, інтернет-банкінг"</formula1>
    </dataValidation>
    <dataValidation type="list" allowBlank="1" showInputMessage="1" showErrorMessage="1" sqref="F23">
      <formula1>"12"</formula1>
    </dataValidation>
    <dataValidation type="list" allowBlank="1" showInputMessage="1" showErrorMessage="1" sqref="F15">
      <formula1>"гривня"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O22" sqref="O22"/>
    </sheetView>
  </sheetViews>
  <sheetFormatPr defaultRowHeight="14.6" outlineLevelCol="1" x14ac:dyDescent="0.4"/>
  <cols>
    <col min="2" max="2" width="8.84375" customWidth="1" outlineLevel="1"/>
    <col min="4" max="4" width="12.4609375" customWidth="1"/>
    <col min="6" max="6" width="12.69140625" customWidth="1"/>
    <col min="7" max="7" width="13.4609375" customWidth="1"/>
    <col min="8" max="8" width="17.53515625" customWidth="1"/>
    <col min="10" max="10" width="12.3046875" customWidth="1"/>
    <col min="12" max="12" width="9.07421875" customWidth="1" outlineLevel="1"/>
    <col min="13" max="13" width="10.07421875" customWidth="1" outlineLevel="1"/>
    <col min="14" max="15" width="9.07421875" customWidth="1" outlineLevel="1"/>
    <col min="17" max="17" width="10.765625" bestFit="1" customWidth="1"/>
    <col min="18" max="18" width="22.69140625" customWidth="1"/>
  </cols>
  <sheetData>
    <row r="1" spans="1:18" ht="18.75" customHeight="1" x14ac:dyDescent="0.4">
      <c r="A1" s="95" t="s">
        <v>4</v>
      </c>
      <c r="B1" s="96"/>
      <c r="C1" s="99" t="s">
        <v>11</v>
      </c>
      <c r="D1" s="99"/>
      <c r="E1" s="99"/>
      <c r="F1" s="99"/>
      <c r="G1" s="99"/>
      <c r="H1" s="99"/>
      <c r="I1" s="99"/>
      <c r="J1" s="99"/>
    </row>
    <row r="2" spans="1:18" ht="16.5" customHeight="1" x14ac:dyDescent="0.4">
      <c r="A2" s="95"/>
      <c r="B2" s="97"/>
      <c r="C2" s="105" t="s">
        <v>43</v>
      </c>
      <c r="D2" s="105"/>
      <c r="E2" s="105"/>
      <c r="F2" s="105"/>
      <c r="G2" s="105" t="s">
        <v>42</v>
      </c>
      <c r="H2" s="105"/>
      <c r="I2" s="105"/>
      <c r="J2" s="105"/>
    </row>
    <row r="3" spans="1:18" ht="16.5" customHeight="1" x14ac:dyDescent="0.4">
      <c r="A3" s="95"/>
      <c r="B3" s="97"/>
      <c r="C3" s="106" t="s">
        <v>7</v>
      </c>
      <c r="D3" s="106"/>
      <c r="E3" s="107" t="s">
        <v>8</v>
      </c>
      <c r="F3" s="107"/>
      <c r="G3" s="106" t="s">
        <v>7</v>
      </c>
      <c r="H3" s="106"/>
      <c r="I3" s="107" t="s">
        <v>8</v>
      </c>
      <c r="J3" s="107"/>
    </row>
    <row r="4" spans="1:18" ht="24" customHeight="1" x14ac:dyDescent="0.4">
      <c r="A4" s="95"/>
      <c r="B4" s="98"/>
      <c r="C4" s="7" t="s">
        <v>10</v>
      </c>
      <c r="D4" s="8" t="s">
        <v>6</v>
      </c>
      <c r="E4" s="7" t="s">
        <v>5</v>
      </c>
      <c r="F4" s="8" t="s">
        <v>6</v>
      </c>
      <c r="G4" s="7" t="s">
        <v>10</v>
      </c>
      <c r="H4" s="8" t="s">
        <v>6</v>
      </c>
      <c r="I4" s="7" t="s">
        <v>5</v>
      </c>
      <c r="J4" s="8" t="s">
        <v>6</v>
      </c>
    </row>
    <row r="5" spans="1:18" ht="37.5" customHeight="1" x14ac:dyDescent="0.4">
      <c r="A5" s="2"/>
      <c r="B5" s="2"/>
      <c r="C5" s="3"/>
      <c r="D5" s="5"/>
      <c r="E5" s="4"/>
      <c r="F5" s="6"/>
      <c r="G5" s="3"/>
      <c r="H5" s="5"/>
      <c r="I5" s="4"/>
      <c r="J5" s="6"/>
      <c r="L5">
        <v>0</v>
      </c>
      <c r="M5" s="1">
        <f>Калькулятор!F25</f>
        <v>45658</v>
      </c>
      <c r="R5" s="36" t="s">
        <v>31</v>
      </c>
    </row>
    <row r="6" spans="1:18" x14ac:dyDescent="0.4">
      <c r="A6" s="2" t="s">
        <v>33</v>
      </c>
      <c r="B6" s="2">
        <v>18</v>
      </c>
      <c r="C6" s="3"/>
      <c r="D6" s="5"/>
      <c r="E6" s="3">
        <v>0.17499999999999999</v>
      </c>
      <c r="F6" s="9">
        <f>Калькулятор!F11*E6/365*(O24-O11)+J6</f>
        <v>25883.561643835616</v>
      </c>
      <c r="G6" s="3"/>
      <c r="H6" s="5"/>
      <c r="I6" s="3">
        <v>0.17</v>
      </c>
      <c r="J6" s="40">
        <f>Калькулятор!F11*I6/365*(O11-1)</f>
        <v>8383.5616438356155</v>
      </c>
      <c r="L6">
        <v>1</v>
      </c>
      <c r="M6" s="1">
        <f t="shared" ref="M6:M14" si="0">EDATE($M$5,L6)</f>
        <v>45689</v>
      </c>
      <c r="N6">
        <f>M6-M5</f>
        <v>31</v>
      </c>
      <c r="Q6" s="53" t="s">
        <v>44</v>
      </c>
      <c r="R6" s="54">
        <f>Калькулятор!F11*R7/365*(O9)</f>
        <v>6575.3424657534242</v>
      </c>
    </row>
    <row r="7" spans="1:18" x14ac:dyDescent="0.4">
      <c r="A7" s="2" t="s">
        <v>34</v>
      </c>
      <c r="B7" s="2">
        <v>9</v>
      </c>
      <c r="C7" s="3"/>
      <c r="D7" s="5"/>
      <c r="E7" s="3">
        <v>0.16500000000000001</v>
      </c>
      <c r="F7" s="9">
        <f>Калькулятор!F11*E7/365*(O14-O8)+J7</f>
        <v>12173.972602739726</v>
      </c>
      <c r="G7" s="3"/>
      <c r="H7" s="5"/>
      <c r="I7" s="3">
        <v>0.16</v>
      </c>
      <c r="J7" s="40">
        <f>Калькулятор!F11*I7/365*(O8-1)</f>
        <v>3901.3698630136983</v>
      </c>
      <c r="L7">
        <v>2</v>
      </c>
      <c r="M7" s="1">
        <f t="shared" si="0"/>
        <v>45717</v>
      </c>
      <c r="N7">
        <f t="shared" ref="N7:N29" si="1">M7-M6</f>
        <v>28</v>
      </c>
      <c r="R7" s="52">
        <v>0.2</v>
      </c>
    </row>
    <row r="8" spans="1:18" x14ac:dyDescent="0.4">
      <c r="A8" s="2" t="s">
        <v>32</v>
      </c>
      <c r="B8" s="2">
        <v>12</v>
      </c>
      <c r="C8" s="3">
        <v>0.14499999999999999</v>
      </c>
      <c r="D8" s="57">
        <f>Калькулятор!F11*C8/365*(O9)+H8+R9</f>
        <v>15417.808219178081</v>
      </c>
      <c r="E8" s="3">
        <v>0.14000000000000001</v>
      </c>
      <c r="F8" s="55">
        <f>Калькулятор!F11*E8/365*(O9)+J8+R6</f>
        <v>15090.410958904111</v>
      </c>
      <c r="G8" s="3">
        <v>0.125</v>
      </c>
      <c r="H8" s="57">
        <f>Калькулятор!F11*G8/365*(O9-1)</f>
        <v>4075.3424657534247</v>
      </c>
      <c r="I8" s="3">
        <v>0.12</v>
      </c>
      <c r="J8" s="55">
        <f>Калькулятор!F11*I8/365*(O9-1)</f>
        <v>3912.3287671232879</v>
      </c>
      <c r="K8" s="52"/>
      <c r="L8">
        <v>3</v>
      </c>
      <c r="M8" s="1">
        <f t="shared" si="0"/>
        <v>45748</v>
      </c>
      <c r="N8">
        <f t="shared" si="1"/>
        <v>31</v>
      </c>
      <c r="O8">
        <f>SUM(N6:N8)</f>
        <v>90</v>
      </c>
      <c r="R8" s="56" t="s">
        <v>41</v>
      </c>
    </row>
    <row r="9" spans="1:18" x14ac:dyDescent="0.4">
      <c r="A9" s="2"/>
      <c r="B9" s="2"/>
      <c r="C9" s="3"/>
      <c r="D9" s="5"/>
      <c r="G9" s="3"/>
      <c r="H9" s="5"/>
      <c r="L9">
        <v>4</v>
      </c>
      <c r="M9" s="1">
        <f t="shared" si="0"/>
        <v>45778</v>
      </c>
      <c r="N9">
        <f t="shared" si="1"/>
        <v>30</v>
      </c>
      <c r="O9" s="42">
        <f>SUM(N6:N9)</f>
        <v>120</v>
      </c>
      <c r="R9" s="54">
        <f>Калькулятор!F11*R7/365*(O9)</f>
        <v>6575.3424657534242</v>
      </c>
    </row>
    <row r="10" spans="1:18" x14ac:dyDescent="0.4">
      <c r="A10" s="2"/>
      <c r="B10" s="2"/>
      <c r="C10" s="3"/>
      <c r="D10" s="5"/>
      <c r="E10" s="3"/>
      <c r="F10" s="9"/>
      <c r="G10" s="3"/>
      <c r="H10" s="5"/>
      <c r="I10" s="3"/>
      <c r="J10" s="9"/>
      <c r="L10">
        <v>5</v>
      </c>
      <c r="M10" s="1">
        <f t="shared" si="0"/>
        <v>45809</v>
      </c>
      <c r="N10">
        <f t="shared" si="1"/>
        <v>31</v>
      </c>
      <c r="O10" s="42"/>
    </row>
    <row r="11" spans="1:18" x14ac:dyDescent="0.4">
      <c r="A11" s="102"/>
      <c r="B11" s="103"/>
      <c r="C11" s="103"/>
      <c r="D11" s="103"/>
      <c r="E11" s="103"/>
      <c r="F11" s="103"/>
      <c r="G11" s="103"/>
      <c r="H11" s="103"/>
      <c r="I11" s="103"/>
      <c r="J11" s="104"/>
      <c r="L11">
        <v>6</v>
      </c>
      <c r="M11" s="1">
        <f t="shared" si="0"/>
        <v>45839</v>
      </c>
      <c r="N11">
        <f t="shared" si="1"/>
        <v>30</v>
      </c>
      <c r="O11" s="42">
        <f>SUM(N6:N11)</f>
        <v>181</v>
      </c>
    </row>
    <row r="12" spans="1:18" ht="15" customHeight="1" x14ac:dyDescent="0.4">
      <c r="A12" s="95" t="s">
        <v>4</v>
      </c>
      <c r="B12" s="96"/>
      <c r="C12" s="99" t="s">
        <v>15</v>
      </c>
      <c r="D12" s="99"/>
      <c r="E12" s="99"/>
      <c r="F12" s="99"/>
      <c r="G12" s="99"/>
      <c r="H12" s="99"/>
      <c r="I12" s="99"/>
      <c r="J12" s="99"/>
      <c r="L12">
        <v>7</v>
      </c>
      <c r="M12" s="1">
        <f t="shared" si="0"/>
        <v>45870</v>
      </c>
      <c r="N12">
        <f>M12-M11</f>
        <v>31</v>
      </c>
      <c r="O12" s="42"/>
    </row>
    <row r="13" spans="1:18" x14ac:dyDescent="0.4">
      <c r="A13" s="95"/>
      <c r="B13" s="97"/>
      <c r="C13" s="100" t="s">
        <v>9</v>
      </c>
      <c r="D13" s="100"/>
      <c r="E13" s="100"/>
      <c r="F13" s="100"/>
      <c r="G13" s="100" t="s">
        <v>14</v>
      </c>
      <c r="H13" s="100"/>
      <c r="I13" s="100"/>
      <c r="J13" s="100"/>
      <c r="L13">
        <v>8</v>
      </c>
      <c r="M13" s="1">
        <f t="shared" si="0"/>
        <v>45901</v>
      </c>
      <c r="N13">
        <f t="shared" si="1"/>
        <v>31</v>
      </c>
      <c r="O13">
        <f>SUM(N6:N13)</f>
        <v>243</v>
      </c>
    </row>
    <row r="14" spans="1:18" x14ac:dyDescent="0.4">
      <c r="A14" s="95"/>
      <c r="B14" s="97"/>
      <c r="C14" s="101" t="s">
        <v>7</v>
      </c>
      <c r="D14" s="101"/>
      <c r="E14" s="101" t="s">
        <v>8</v>
      </c>
      <c r="F14" s="101"/>
      <c r="G14" s="101" t="s">
        <v>7</v>
      </c>
      <c r="H14" s="101"/>
      <c r="I14" s="101" t="s">
        <v>8</v>
      </c>
      <c r="J14" s="101"/>
      <c r="L14">
        <v>9</v>
      </c>
      <c r="M14" s="1">
        <f t="shared" si="0"/>
        <v>45931</v>
      </c>
      <c r="N14">
        <f t="shared" si="1"/>
        <v>30</v>
      </c>
      <c r="O14" s="36">
        <f>SUM(N6:N14)</f>
        <v>273</v>
      </c>
    </row>
    <row r="15" spans="1:18" ht="29.15" x14ac:dyDescent="0.4">
      <c r="A15" s="95"/>
      <c r="B15" s="98"/>
      <c r="C15" s="7" t="s">
        <v>10</v>
      </c>
      <c r="D15" s="8" t="s">
        <v>6</v>
      </c>
      <c r="E15" s="7" t="s">
        <v>5</v>
      </c>
      <c r="F15" s="8" t="s">
        <v>6</v>
      </c>
      <c r="G15" s="7" t="s">
        <v>10</v>
      </c>
      <c r="H15" s="8" t="s">
        <v>6</v>
      </c>
      <c r="I15" s="7" t="s">
        <v>5</v>
      </c>
      <c r="J15" s="8" t="s">
        <v>6</v>
      </c>
      <c r="L15">
        <v>10</v>
      </c>
      <c r="M15" s="1">
        <f t="shared" ref="M15:M29" si="2">EDATE($M$5,L15)</f>
        <v>45962</v>
      </c>
    </row>
    <row r="16" spans="1:18" x14ac:dyDescent="0.4">
      <c r="A16" s="2"/>
      <c r="B16" s="2"/>
      <c r="C16" s="3"/>
      <c r="D16" s="5"/>
      <c r="E16" s="4"/>
      <c r="F16" s="6"/>
      <c r="G16" s="3"/>
      <c r="H16" s="5"/>
      <c r="I16" s="4"/>
      <c r="J16" s="6"/>
      <c r="L16">
        <v>11</v>
      </c>
      <c r="M16" s="1">
        <f t="shared" si="2"/>
        <v>45992</v>
      </c>
      <c r="N16">
        <f>M16-M14</f>
        <v>61</v>
      </c>
    </row>
    <row r="17" spans="1:15" x14ac:dyDescent="0.4">
      <c r="A17" s="2"/>
      <c r="B17" s="2"/>
      <c r="C17" s="3"/>
      <c r="D17" s="5"/>
      <c r="E17" s="3"/>
      <c r="F17" s="9"/>
      <c r="G17" s="3"/>
      <c r="H17" s="5"/>
      <c r="I17" s="3"/>
      <c r="J17" s="9"/>
      <c r="L17">
        <v>12</v>
      </c>
      <c r="M17" s="1">
        <f t="shared" si="2"/>
        <v>46023</v>
      </c>
      <c r="N17">
        <f t="shared" si="1"/>
        <v>31</v>
      </c>
    </row>
    <row r="18" spans="1:15" x14ac:dyDescent="0.4">
      <c r="A18" s="2"/>
      <c r="B18" s="2"/>
      <c r="C18" s="3"/>
      <c r="D18" s="5"/>
      <c r="E18" s="3"/>
      <c r="F18" s="9"/>
      <c r="G18" s="3"/>
      <c r="H18" s="5"/>
      <c r="I18" s="3"/>
      <c r="J18" s="9"/>
      <c r="L18">
        <v>13</v>
      </c>
      <c r="M18" s="1">
        <f t="shared" si="2"/>
        <v>46054</v>
      </c>
      <c r="N18">
        <f t="shared" si="1"/>
        <v>31</v>
      </c>
      <c r="O18">
        <f>SUM(N6:N17)</f>
        <v>365</v>
      </c>
    </row>
    <row r="19" spans="1:15" x14ac:dyDescent="0.4">
      <c r="A19" s="2" t="s">
        <v>32</v>
      </c>
      <c r="B19" s="2">
        <v>12</v>
      </c>
      <c r="C19" s="3"/>
      <c r="D19" s="41"/>
      <c r="E19" s="3">
        <f t="shared" ref="E19:J19" si="3">E8</f>
        <v>0.14000000000000001</v>
      </c>
      <c r="F19" s="41">
        <f>F8</f>
        <v>15090.410958904111</v>
      </c>
      <c r="G19" s="3"/>
      <c r="H19" s="41"/>
      <c r="I19" s="3">
        <f t="shared" si="3"/>
        <v>0.12</v>
      </c>
      <c r="J19" s="41">
        <f t="shared" si="3"/>
        <v>3912.3287671232879</v>
      </c>
      <c r="L19">
        <v>14</v>
      </c>
      <c r="M19" s="1">
        <f t="shared" si="2"/>
        <v>46082</v>
      </c>
      <c r="N19">
        <f t="shared" si="1"/>
        <v>28</v>
      </c>
    </row>
    <row r="20" spans="1:15" x14ac:dyDescent="0.4">
      <c r="A20" s="2"/>
      <c r="B20" s="2"/>
      <c r="C20" s="3"/>
      <c r="D20" s="5"/>
      <c r="E20" s="3"/>
      <c r="F20" s="9"/>
      <c r="G20" s="3"/>
      <c r="H20" s="5"/>
      <c r="I20" s="3"/>
      <c r="J20" s="9"/>
      <c r="L20">
        <v>15</v>
      </c>
      <c r="M20" s="1">
        <f t="shared" si="2"/>
        <v>46113</v>
      </c>
      <c r="N20">
        <f t="shared" si="1"/>
        <v>31</v>
      </c>
    </row>
    <row r="21" spans="1:15" x14ac:dyDescent="0.4">
      <c r="A21" s="2"/>
      <c r="B21" s="2"/>
      <c r="C21" s="3"/>
      <c r="D21" s="5"/>
      <c r="E21" s="3"/>
      <c r="F21" s="9"/>
      <c r="G21" s="3"/>
      <c r="H21" s="5"/>
      <c r="I21" s="3"/>
      <c r="J21" s="9"/>
      <c r="L21">
        <v>16</v>
      </c>
      <c r="M21" s="1">
        <f t="shared" si="2"/>
        <v>46143</v>
      </c>
      <c r="N21">
        <f t="shared" si="1"/>
        <v>30</v>
      </c>
      <c r="O21">
        <f>SUM(N6:N21)</f>
        <v>485</v>
      </c>
    </row>
    <row r="22" spans="1:15" x14ac:dyDescent="0.4">
      <c r="L22">
        <v>17</v>
      </c>
      <c r="M22" s="1">
        <f t="shared" si="2"/>
        <v>46174</v>
      </c>
      <c r="N22">
        <f t="shared" si="1"/>
        <v>31</v>
      </c>
    </row>
    <row r="23" spans="1:15" x14ac:dyDescent="0.4">
      <c r="L23">
        <v>18</v>
      </c>
      <c r="M23" s="1">
        <f t="shared" si="2"/>
        <v>46204</v>
      </c>
      <c r="N23">
        <f t="shared" si="1"/>
        <v>30</v>
      </c>
    </row>
    <row r="24" spans="1:15" x14ac:dyDescent="0.4">
      <c r="L24">
        <v>19</v>
      </c>
      <c r="M24" s="1">
        <f t="shared" si="2"/>
        <v>46235</v>
      </c>
      <c r="N24">
        <f t="shared" si="1"/>
        <v>31</v>
      </c>
      <c r="O24">
        <f>SUM(N6:N23)</f>
        <v>546</v>
      </c>
    </row>
    <row r="25" spans="1:15" x14ac:dyDescent="0.4">
      <c r="L25">
        <v>20</v>
      </c>
      <c r="M25" s="1">
        <f t="shared" si="2"/>
        <v>46266</v>
      </c>
      <c r="N25">
        <f t="shared" si="1"/>
        <v>31</v>
      </c>
    </row>
    <row r="26" spans="1:15" x14ac:dyDescent="0.4">
      <c r="L26">
        <v>21</v>
      </c>
      <c r="M26" s="1">
        <f t="shared" si="2"/>
        <v>46296</v>
      </c>
      <c r="N26">
        <f t="shared" si="1"/>
        <v>30</v>
      </c>
    </row>
    <row r="27" spans="1:15" x14ac:dyDescent="0.4">
      <c r="L27">
        <v>22</v>
      </c>
      <c r="M27" s="1">
        <f t="shared" si="2"/>
        <v>46327</v>
      </c>
      <c r="N27">
        <f t="shared" si="1"/>
        <v>31</v>
      </c>
    </row>
    <row r="28" spans="1:15" x14ac:dyDescent="0.4">
      <c r="L28">
        <v>23</v>
      </c>
      <c r="M28" s="1">
        <f t="shared" si="2"/>
        <v>46357</v>
      </c>
      <c r="N28">
        <f t="shared" si="1"/>
        <v>30</v>
      </c>
    </row>
    <row r="29" spans="1:15" x14ac:dyDescent="0.4">
      <c r="L29">
        <v>24</v>
      </c>
      <c r="M29" s="1">
        <f t="shared" si="2"/>
        <v>46388</v>
      </c>
      <c r="N29">
        <f t="shared" si="1"/>
        <v>31</v>
      </c>
      <c r="O29">
        <f>SUM(N6:N29)</f>
        <v>730</v>
      </c>
    </row>
    <row r="30" spans="1:15" x14ac:dyDescent="0.4">
      <c r="M30" s="1"/>
    </row>
  </sheetData>
  <mergeCells count="19">
    <mergeCell ref="A11:J11"/>
    <mergeCell ref="A1:A4"/>
    <mergeCell ref="B1:B4"/>
    <mergeCell ref="C1:J1"/>
    <mergeCell ref="C2:F2"/>
    <mergeCell ref="G2:J2"/>
    <mergeCell ref="C3:D3"/>
    <mergeCell ref="E3:F3"/>
    <mergeCell ref="G3:H3"/>
    <mergeCell ref="I3:J3"/>
    <mergeCell ref="A12:A15"/>
    <mergeCell ref="B12:B15"/>
    <mergeCell ref="C12:J12"/>
    <mergeCell ref="C13:F13"/>
    <mergeCell ref="G13:J13"/>
    <mergeCell ref="C14:D14"/>
    <mergeCell ref="E14:F14"/>
    <mergeCell ref="G14:H14"/>
    <mergeCell ref="I14:J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2025-01-16T13:48:57Z</dcterms:modified>
</cp:coreProperties>
</file>