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NST\Калькулятори\"/>
    </mc:Choice>
  </mc:AlternateContent>
  <xr:revisionPtr revIDLastSave="0" documentId="13_ncr:1_{25BD727A-733C-40A2-A666-69DBFB60FA5D}" xr6:coauthVersionLast="47" xr6:coauthVersionMax="47" xr10:uidLastSave="{00000000-0000-0000-0000-000000000000}"/>
  <workbookProtection workbookAlgorithmName="SHA-512" workbookHashValue="nLubGNeBUmrA3umIcK74blrw1TGGrty/KL2qDnmNJT6WDlhYXPbdekkGIuA9pZ0ouN1U4NtIJSSq90F19SCCtQ==" workbookSaltValue="puvuauC2vkwEesqwsZ469g==" workbookSpinCount="100000" lockStructure="1"/>
  <bookViews>
    <workbookView xWindow="-108" yWindow="-108" windowWidth="23256" windowHeight="12720" tabRatio="863" xr2:uid="{00000000-000D-0000-FFFF-FFFF00000000}"/>
  </bookViews>
  <sheets>
    <sheet name="NST Ідея_0-10-1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Ідея_0-10-1-24'!$A$1:$I$103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<sst xmlns="http://schemas.openxmlformats.org/spreadsheetml/2006/main" count="169" uniqueCount="161">
  <si>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</si>
  <si>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</si>
  <si>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</si>
  <si>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</si>
  <si>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</si>
  <si>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</si>
  <si>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</si>
  <si>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</si>
  <si>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</si>
  <si>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</si>
  <si>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</si>
  <si>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</si>
  <si>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</si>
  <si>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</si>
  <si>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</si>
  <si>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</si>
  <si>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</si>
  <si>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</si>
  <si>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</si>
  <si>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</si>
  <si>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</si>
  <si>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</si>
  <si>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</si>
  <si>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</si>
  <si>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</si>
  <si>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</si>
  <si>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</si>
  <si>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</si>
  <si>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</si>
  <si>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</si>
  <si>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</si>
  <si>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</si>
  <si>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</si>
  <si>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</si>
  <si>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</si>
  <si>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</si>
  <si>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</si>
  <si>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</si>
  <si>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</si>
  <si>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</si>
  <si>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</si>
  <si>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</si>
  <si>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</si>
  <si>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</si>
  <si>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</si>
  <si>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</si>
  <si>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</si>
  <si>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</si>
  <si>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</si>
  <si>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</si>
  <si>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</si>
  <si>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</si>
  <si>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</si>
  <si>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</si>
  <si>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</si>
  <si>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</si>
  <si>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</si>
  <si>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</si>
  <si>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</si>
  <si>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</si>
  <si>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</si>
  <si>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</si>
  <si>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</si>
  <si>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</si>
  <si>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</si>
  <si>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</si>
  <si>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</si>
  <si>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</si>
  <si>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</si>
  <si>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</si>
  <si>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</si>
  <si>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</si>
  <si>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</si>
  <si>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</si>
  <si>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</si>
  <si>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</si>
  <si>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</si>
  <si>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</si>
  <si>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</si>
  <si>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</si>
  <si>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</si>
  <si>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</si>
  <si>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</si>
  <si>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</si>
  <si>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</si>
  <si>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</si>
  <si>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</si>
  <si>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</si>
  <si>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</si>
  <si>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</si>
  <si>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</si>
  <si>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</si>
  <si>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</si>
  <si>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</si>
  <si>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</si>
  <si>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</si>
  <si>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</si>
  <si>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</si>
  <si>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</si>
  <si>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</si>
  <si>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</si>
  <si>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</si>
  <si>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</si>
  <si>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</si>
  <si>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</si>
  <si>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</si>
  <si>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</si>
  <si>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</si>
  <si>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</si>
  <si>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</si>
  <si>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</si>
  <si>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</si>
  <si>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</si>
  <si>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</si>
  <si>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</si>
  <si>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</si>
  <si>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</si>
  <si>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</si>
  <si>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</si>
  <si>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</si>
  <si>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</si>
  <si>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</si>
  <si>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</si>
  <si>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</si>
  <si>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</si>
  <si>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</si>
  <si>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</si>
  <si>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</si>
  <si>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</si>
  <si>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</si>
  <si>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</si>
  <si>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</si>
  <si>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</si>
  <si>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</si>
  <si>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</si>
  <si>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</si>
  <si>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</si>
  <si>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</si>
  <si>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</si>
  <si>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</si>
  <si>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</si>
  <si>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</si>
  <si>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</si>
  <si>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</si>
  <si>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</si>
  <si>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</si>
  <si>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</si>
  <si>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</si>
  <si>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</si>
  <si>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</si>
  <si>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</si>
  <si>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</si>
  <si>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</si>
  <si>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</si>
  <si>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</si>
  <si>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</si>
  <si>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</si>
  <si>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</si>
  <si>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</si>
  <si>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</si>
  <si>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Ідея_0-10-1-24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</si>
</sst>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5">
      <c r="A2" s="2"/>
      <c r="B2" s="88"/>
      <c r="C2" s="88"/>
      <c r="D2" s="88"/>
      <c r="E2" s="109">
        <f>VLOOKUP('NST Ідея_0-10-1-24'!H2,Лист2!A:P,16,FALSE)</f>
        <v>990.09900000000005</v>
      </c>
      <c r="F2" s="132">
        <f>VLOOKUP(H$2,Лист2!$A:$H,8,0)</f>
        <v>99999.998999999996</v>
      </c>
      <c r="G2" s="177">
        <f ca="1">TODAY()</f>
        <v>45716</v>
      </c>
      <c r="H2" s="219" t="s">
        <v>160</v>
      </c>
      <c r="I2" s="220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99999.998999999996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99009.9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.6" thickBot="1" x14ac:dyDescent="0.3">
      <c r="A5" s="1"/>
      <c r="B5" s="225" t="s">
        <v>42</v>
      </c>
      <c r="C5" s="226"/>
      <c r="D5" s="226"/>
      <c r="E5" s="227"/>
      <c r="F5" s="161">
        <v>99009.9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216" t="s">
        <v>43</v>
      </c>
      <c r="C7" s="217"/>
      <c r="D7" s="217"/>
      <c r="E7" s="218"/>
      <c r="F7" s="163">
        <f>F5+F5*F11+F15+F5*F17</f>
        <v>99999.998999999996</v>
      </c>
      <c r="G7" s="164"/>
      <c r="H7" s="165"/>
      <c r="I7" s="42"/>
      <c r="J7" s="4"/>
      <c r="K7" s="37"/>
      <c r="L7" s="51" t="str">
        <f>Лист2!A4</f>
        <v>NST Ідея_0-10-1-24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186" t="s">
        <v>41</v>
      </c>
      <c r="C13" s="186"/>
      <c r="D13" s="186"/>
      <c r="E13" s="187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186" t="s">
        <v>40</v>
      </c>
      <c r="C17" s="186"/>
      <c r="D17" s="186"/>
      <c r="E17" s="186"/>
      <c r="F17" s="134">
        <f>VLOOKUP(H$2,Лист2!$A:$K,11,0)</f>
        <v>0.01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99999.998999999996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83879.801141399905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183879.8001413999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0.71233643293380733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45716</v>
      </c>
      <c r="D39" s="91"/>
      <c r="E39" s="92"/>
      <c r="F39" s="91"/>
      <c r="G39" s="158">
        <f>-F5</f>
        <v>-99009.9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45744</v>
      </c>
      <c r="D40" s="19">
        <f>IF(B40&lt;=$F$21,$F$7/$F$21,0)</f>
        <v>4166.6666249999998</v>
      </c>
      <c r="E40" s="20">
        <f>IF(AND(B40&gt;F$13,B40&lt;=$F$21),F$7*F$19,0)</f>
        <v>0</v>
      </c>
      <c r="F40" s="182">
        <f>IF(B40&lt;=$F$21,F$5*F$9/12,0)</f>
        <v>0.82508250000000005</v>
      </c>
      <c r="G40" s="198">
        <f t="shared" ref="G40:G71" si="0">IF(B$40&lt;=F$21,D40+E40+F40,0)</f>
        <v>4167.4917074999994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45775</v>
      </c>
      <c r="D41" s="19">
        <f t="shared" ref="D41:D87" si="2">IF(B41&lt;=$F$21,$F$7/$F$21,0)</f>
        <v>4166.6666249999998</v>
      </c>
      <c r="E41" s="20">
        <f t="shared" ref="E41:E99" si="3">IF(AND(B41&gt;F$13,B41&lt;=$F$21),F$7*F$19,0)</f>
        <v>0</v>
      </c>
      <c r="F41" s="20">
        <f t="shared" ref="F41:F99" si="4">IF(B41&lt;=$F$21,F$5*F$9/12,0)</f>
        <v>0.82508250000000005</v>
      </c>
      <c r="G41" s="198">
        <f t="shared" si="0"/>
        <v>4167.4917074999994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45805</v>
      </c>
      <c r="D42" s="19">
        <f t="shared" si="2"/>
        <v>4166.6666249999998</v>
      </c>
      <c r="E42" s="20">
        <f t="shared" si="3"/>
        <v>0</v>
      </c>
      <c r="F42" s="20">
        <f t="shared" si="4"/>
        <v>0.82508250000000005</v>
      </c>
      <c r="G42" s="198">
        <f t="shared" si="0"/>
        <v>4167.4917074999994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45836</v>
      </c>
      <c r="D43" s="19">
        <f t="shared" si="2"/>
        <v>4166.6666249999998</v>
      </c>
      <c r="E43" s="20">
        <f t="shared" si="3"/>
        <v>0</v>
      </c>
      <c r="F43" s="20">
        <f t="shared" si="4"/>
        <v>0.82508250000000005</v>
      </c>
      <c r="G43" s="198">
        <f t="shared" si="0"/>
        <v>4167.4917074999994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45866</v>
      </c>
      <c r="D44" s="19">
        <f t="shared" si="2"/>
        <v>4166.6666249999998</v>
      </c>
      <c r="E44" s="20">
        <f t="shared" si="3"/>
        <v>0</v>
      </c>
      <c r="F44" s="20">
        <f t="shared" si="4"/>
        <v>0.82508250000000005</v>
      </c>
      <c r="G44" s="198">
        <f t="shared" si="0"/>
        <v>4167.4917074999994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45897</v>
      </c>
      <c r="D45" s="19">
        <f t="shared" si="2"/>
        <v>4166.6666249999998</v>
      </c>
      <c r="E45" s="20">
        <f t="shared" si="3"/>
        <v>0</v>
      </c>
      <c r="F45" s="20">
        <f t="shared" si="4"/>
        <v>0.82508250000000005</v>
      </c>
      <c r="G45" s="198">
        <f t="shared" si="0"/>
        <v>4167.4917074999994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45928</v>
      </c>
      <c r="D46" s="19">
        <f t="shared" si="2"/>
        <v>4166.6666249999998</v>
      </c>
      <c r="E46" s="20">
        <f t="shared" si="3"/>
        <v>0</v>
      </c>
      <c r="F46" s="20">
        <f t="shared" si="4"/>
        <v>0.82508250000000005</v>
      </c>
      <c r="G46" s="198">
        <f t="shared" si="0"/>
        <v>4167.4917074999994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45958</v>
      </c>
      <c r="D47" s="19">
        <f t="shared" si="2"/>
        <v>4166.6666249999998</v>
      </c>
      <c r="E47" s="20">
        <f t="shared" si="3"/>
        <v>0</v>
      </c>
      <c r="F47" s="20">
        <f t="shared" si="4"/>
        <v>0.82508250000000005</v>
      </c>
      <c r="G47" s="198">
        <f t="shared" si="0"/>
        <v>4167.4917074999994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45989</v>
      </c>
      <c r="D48" s="19">
        <f t="shared" si="2"/>
        <v>4166.6666249999998</v>
      </c>
      <c r="E48" s="20">
        <f t="shared" si="3"/>
        <v>0</v>
      </c>
      <c r="F48" s="20">
        <f t="shared" si="4"/>
        <v>0.82508250000000005</v>
      </c>
      <c r="G48" s="198">
        <f t="shared" si="0"/>
        <v>4167.4917074999994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46019</v>
      </c>
      <c r="D49" s="19">
        <f t="shared" si="2"/>
        <v>4166.6666249999998</v>
      </c>
      <c r="E49" s="20">
        <f t="shared" si="3"/>
        <v>0</v>
      </c>
      <c r="F49" s="20">
        <f t="shared" si="4"/>
        <v>0.82508250000000005</v>
      </c>
      <c r="G49" s="198">
        <f t="shared" si="0"/>
        <v>4167.4917074999994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46050</v>
      </c>
      <c r="D50" s="19">
        <f t="shared" si="2"/>
        <v>4166.6666249999998</v>
      </c>
      <c r="E50" s="20">
        <f t="shared" si="3"/>
        <v>5989.9999400999995</v>
      </c>
      <c r="F50" s="20">
        <f t="shared" si="4"/>
        <v>0.82508250000000005</v>
      </c>
      <c r="G50" s="198">
        <f t="shared" si="0"/>
        <v>10157.4916476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46081</v>
      </c>
      <c r="D51" s="19">
        <f t="shared" si="2"/>
        <v>4166.6666249999998</v>
      </c>
      <c r="E51" s="20">
        <f t="shared" si="3"/>
        <v>5989.9999400999995</v>
      </c>
      <c r="F51" s="20">
        <f t="shared" si="4"/>
        <v>0.82508250000000005</v>
      </c>
      <c r="G51" s="198">
        <f t="shared" si="0"/>
        <v>10157.4916476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46109</v>
      </c>
      <c r="D52" s="19">
        <f t="shared" si="2"/>
        <v>4166.6666249999998</v>
      </c>
      <c r="E52" s="20">
        <f t="shared" si="3"/>
        <v>5989.9999400999995</v>
      </c>
      <c r="F52" s="20">
        <f t="shared" si="4"/>
        <v>0.82508250000000005</v>
      </c>
      <c r="G52" s="198">
        <f t="shared" si="0"/>
        <v>10157.4916476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46140</v>
      </c>
      <c r="D53" s="19">
        <f t="shared" si="2"/>
        <v>4166.6666249999998</v>
      </c>
      <c r="E53" s="20">
        <f t="shared" si="3"/>
        <v>5989.9999400999995</v>
      </c>
      <c r="F53" s="20">
        <f t="shared" si="4"/>
        <v>0.82508250000000005</v>
      </c>
      <c r="G53" s="198">
        <f t="shared" si="0"/>
        <v>10157.4916476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46170</v>
      </c>
      <c r="D54" s="19">
        <f t="shared" si="2"/>
        <v>4166.6666249999998</v>
      </c>
      <c r="E54" s="20">
        <f t="shared" si="3"/>
        <v>5989.9999400999995</v>
      </c>
      <c r="F54" s="20">
        <f t="shared" si="4"/>
        <v>0.82508250000000005</v>
      </c>
      <c r="G54" s="198">
        <f t="shared" si="0"/>
        <v>10157.4916476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46201</v>
      </c>
      <c r="D55" s="19">
        <f t="shared" si="2"/>
        <v>4166.6666249999998</v>
      </c>
      <c r="E55" s="20">
        <f t="shared" si="3"/>
        <v>5989.9999400999995</v>
      </c>
      <c r="F55" s="20">
        <f t="shared" si="4"/>
        <v>0.82508250000000005</v>
      </c>
      <c r="G55" s="198">
        <f t="shared" si="0"/>
        <v>10157.4916476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46231</v>
      </c>
      <c r="D56" s="19">
        <f t="shared" si="2"/>
        <v>4166.6666249999998</v>
      </c>
      <c r="E56" s="20">
        <f t="shared" si="3"/>
        <v>5989.9999400999995</v>
      </c>
      <c r="F56" s="20">
        <f t="shared" si="4"/>
        <v>0.82508250000000005</v>
      </c>
      <c r="G56" s="198">
        <f t="shared" si="0"/>
        <v>10157.4916476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46262</v>
      </c>
      <c r="D57" s="19">
        <f t="shared" si="2"/>
        <v>4166.6666249999998</v>
      </c>
      <c r="E57" s="20">
        <f t="shared" si="3"/>
        <v>5989.9999400999995</v>
      </c>
      <c r="F57" s="20">
        <f t="shared" si="4"/>
        <v>0.82508250000000005</v>
      </c>
      <c r="G57" s="198">
        <f t="shared" si="0"/>
        <v>10157.4916476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46293</v>
      </c>
      <c r="D58" s="19">
        <f t="shared" si="2"/>
        <v>4166.6666249999998</v>
      </c>
      <c r="E58" s="20">
        <f t="shared" si="3"/>
        <v>5989.9999400999995</v>
      </c>
      <c r="F58" s="20">
        <f t="shared" si="4"/>
        <v>0.82508250000000005</v>
      </c>
      <c r="G58" s="198">
        <f t="shared" si="0"/>
        <v>10157.4916476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46323</v>
      </c>
      <c r="D59" s="19">
        <f t="shared" si="2"/>
        <v>4166.6666249999998</v>
      </c>
      <c r="E59" s="20">
        <f t="shared" si="3"/>
        <v>5989.9999400999995</v>
      </c>
      <c r="F59" s="20">
        <f t="shared" si="4"/>
        <v>0.82508250000000005</v>
      </c>
      <c r="G59" s="198">
        <f t="shared" si="0"/>
        <v>10157.4916476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46354</v>
      </c>
      <c r="D60" s="19">
        <f t="shared" si="2"/>
        <v>4166.6666249999998</v>
      </c>
      <c r="E60" s="20">
        <f t="shared" si="3"/>
        <v>5989.9999400999995</v>
      </c>
      <c r="F60" s="20">
        <f t="shared" si="4"/>
        <v>0.82508250000000005</v>
      </c>
      <c r="G60" s="198">
        <f t="shared" si="0"/>
        <v>10157.4916476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46384</v>
      </c>
      <c r="D61" s="19">
        <f t="shared" si="2"/>
        <v>4166.6666249999998</v>
      </c>
      <c r="E61" s="20">
        <f t="shared" si="3"/>
        <v>5989.9999400999995</v>
      </c>
      <c r="F61" s="20">
        <f t="shared" si="4"/>
        <v>0.82508250000000005</v>
      </c>
      <c r="G61" s="198">
        <f t="shared" si="0"/>
        <v>10157.4916476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46415</v>
      </c>
      <c r="D62" s="19">
        <f t="shared" si="2"/>
        <v>4166.6666249999998</v>
      </c>
      <c r="E62" s="20">
        <f t="shared" si="3"/>
        <v>5989.9999400999995</v>
      </c>
      <c r="F62" s="20">
        <f t="shared" si="4"/>
        <v>0.82508250000000005</v>
      </c>
      <c r="G62" s="198">
        <f t="shared" si="0"/>
        <v>10157.4916476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46446</v>
      </c>
      <c r="D63" s="19">
        <f t="shared" si="2"/>
        <v>4166.6666249999998</v>
      </c>
      <c r="E63" s="20">
        <f t="shared" si="3"/>
        <v>5989.9999400999995</v>
      </c>
      <c r="F63" s="20">
        <f t="shared" si="4"/>
        <v>0.82508250000000005</v>
      </c>
      <c r="G63" s="198">
        <f t="shared" si="0"/>
        <v>10157.4916476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46474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46505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46535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46566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46596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46627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46658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46688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46719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46749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46780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46811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46840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46871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46901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46932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46962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46993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47024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47054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47085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47115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47146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47177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47205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47236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47266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47297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47327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47358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47389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47419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47450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47480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47511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47542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2" thickBot="1" x14ac:dyDescent="0.3">
      <c r="A100" s="43"/>
      <c r="B100" s="204" t="s">
        <v>1</v>
      </c>
      <c r="C100" s="205"/>
      <c r="D100" s="93">
        <f>SUM(D40:D99)</f>
        <v>99999.998999999967</v>
      </c>
      <c r="E100" s="93">
        <f>SUM(E40:E99)</f>
        <v>83859.999161399988</v>
      </c>
      <c r="F100" s="99">
        <f>SUM(F40:F99)</f>
        <v>19.801980000000007</v>
      </c>
      <c r="G100" s="211">
        <f>SUM(G40:H99)</f>
        <v>183879.8001413999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3ZaSihGKeU7A/CAV8JHRX26JftAo+zNVwf4hHrPiqVkOu/S2iUHrD0vqisPJJ1MVeKmGZbomMelbyH3euCjf8A==" saltValue="tx8mWgOIhgpvKKhNkrv2x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41" t="s">
        <v>158</v>
      </c>
      <c r="B9" s="242"/>
      <c r="C9" s="242"/>
      <c r="D9" s="24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52" t="s">
        <v>30</v>
      </c>
      <c r="B26" s="253"/>
      <c r="C26" s="253"/>
      <c r="D26" s="253"/>
      <c r="E26" s="253"/>
      <c r="F26" s="253"/>
      <c r="G26" s="254"/>
    </row>
    <row r="27" spans="1:8" ht="41.4" thickBot="1" x14ac:dyDescent="0.3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51"/>
      <c r="E29" s="251"/>
      <c r="F29" s="251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C18" sqref="C18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99009.9</v>
      </c>
      <c r="C4" s="151">
        <v>24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99009,9 грн.</v>
      </c>
      <c r="H4" s="184">
        <f>B4+B4*K4</f>
        <v>99999.998999999996</v>
      </c>
      <c r="I4" s="151">
        <v>10</v>
      </c>
      <c r="K4" s="185">
        <v>0.01</v>
      </c>
      <c r="L4" s="153">
        <f t="shared" ref="L4" si="0">D4/12/(1-1/POWER(1+D4/12,C4))*H4+H4*F4</f>
        <v>10157.100606716089</v>
      </c>
      <c r="M4" s="154">
        <f>F4</f>
        <v>5.9900000000000002E-2</v>
      </c>
      <c r="N4" s="154"/>
      <c r="O4" s="155">
        <v>0</v>
      </c>
      <c r="P4" s="151">
        <v>990.09900000000005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Ідея_0-10-1-24</vt:lpstr>
      <vt:lpstr>Перелік партнерів</vt:lpstr>
      <vt:lpstr>Назви</vt:lpstr>
      <vt:lpstr>Лист2</vt:lpstr>
      <vt:lpstr>'NST Ідея_0-10-1-24'!Область_друку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2025-02-28T09:41:25Z</dcterms:modified>
</cp:coreProperties>
</file>