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2EDAC4BF-5D73-4065-8E32-BD77275D0EC8}" xr6:coauthVersionLast="47" xr6:coauthVersionMax="47" xr10:uidLastSave="{00000000-0000-0000-0000-000000000000}"/>
  <workbookProtection workbookAlgorithmName="SHA-512" workbookHashValue="SvInx+OQJ6UG+Cg/39GF751MhXXTknV5yazAQPy4M1rNrIZJZ1ts6CGebFW6EzuWdIJwqQ83ujEeBR2UAMuHZw==" workbookSaltValue="X7hrfn1L4HGHXkeN3nabfA==" workbookSpinCount="100000" lockStructure="1"/>
  <bookViews>
    <workbookView xWindow="-108" yWindow="-108" windowWidth="23256" windowHeight="12720" tabRatio="863" xr2:uid="{00000000-000D-0000-FFFF-FFFF00000000}"/>
  </bookViews>
  <sheets>
    <sheet name="NST Ідея_0-6-18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Ідея_0-6-18'!$A$1:$I$103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<sst xmlns="http://schemas.openxmlformats.org/spreadsheetml/2006/main" count="169" uniqueCount="161">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</sst>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5">
      <c r="A2" s="2"/>
      <c r="B2" s="88"/>
      <c r="C2" s="88"/>
      <c r="D2" s="88"/>
      <c r="E2" s="109">
        <f>VLOOKUP('NST Ідея_0-6-18'!H2,Лист2!A:P,16,FALSE)</f>
        <v>952.38</v>
      </c>
      <c r="F2" s="132">
        <f>VLOOKUP(H$2,Лист2!$A:$H,8,0)</f>
        <v>99999.999750000003</v>
      </c>
      <c r="G2" s="177">
        <f ca="1">TODAY()</f>
        <v>45716</v>
      </c>
      <c r="H2" s="193" t="s">
        <v>160</v>
      </c>
      <c r="I2" s="194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99999.999750000003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95238.095000000001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.6" thickBot="1" x14ac:dyDescent="0.3">
      <c r="A5" s="1"/>
      <c r="B5" s="199" t="s">
        <v>42</v>
      </c>
      <c r="C5" s="200"/>
      <c r="D5" s="200"/>
      <c r="E5" s="201"/>
      <c r="F5" s="161">
        <v>95238.095000000001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190" t="s">
        <v>43</v>
      </c>
      <c r="C7" s="191"/>
      <c r="D7" s="191"/>
      <c r="E7" s="192"/>
      <c r="F7" s="163">
        <f>F5+F5*F11+F15+F5*F17</f>
        <v>99999.999750000003</v>
      </c>
      <c r="G7" s="164"/>
      <c r="H7" s="165"/>
      <c r="I7" s="42"/>
      <c r="J7" s="4"/>
      <c r="K7" s="37"/>
      <c r="L7" s="51" t="str">
        <f>Лист2!A4</f>
        <v>NST Ідея_0-6-18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206" t="s">
        <v>40</v>
      </c>
      <c r="C17" s="206"/>
      <c r="D17" s="206"/>
      <c r="E17" s="206"/>
      <c r="F17" s="134">
        <f>VLOOKUP(H$2,Лист2!$A:$K,11,0)</f>
        <v>0.05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18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99999.999750000003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59894.285564550068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159894.28531455007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0.86750952005386339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-95238.095000000001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5555.5555416666666</v>
      </c>
      <c r="E40" s="20">
        <f>IF(AND(B40&gt;F$13,B40&lt;=$F$21),F$7*F$19,0)</f>
        <v>0</v>
      </c>
      <c r="F40" s="182">
        <f>IF(B40&lt;=$F$21,F$5*F$9/12,0)</f>
        <v>0.79365079166666674</v>
      </c>
      <c r="G40" s="208">
        <f t="shared" ref="G40:G71" si="0">IF(B$40&lt;=F$21,D40+E40+F40,0)</f>
        <v>5556.3491924583332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5555.5555416666666</v>
      </c>
      <c r="E41" s="20">
        <f t="shared" ref="E41:E99" si="3">IF(AND(B41&gt;F$13,B41&lt;=$F$21),F$7*F$19,0)</f>
        <v>0</v>
      </c>
      <c r="F41" s="20">
        <f t="shared" ref="F41:F99" si="4">IF(B41&lt;=$F$21,F$5*F$9/12,0)</f>
        <v>0.79365079166666674</v>
      </c>
      <c r="G41" s="208">
        <f t="shared" si="0"/>
        <v>5556.3491924583332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5555.5555416666666</v>
      </c>
      <c r="E42" s="20">
        <f t="shared" si="3"/>
        <v>0</v>
      </c>
      <c r="F42" s="20">
        <f t="shared" si="4"/>
        <v>0.79365079166666674</v>
      </c>
      <c r="G42" s="208">
        <f t="shared" si="0"/>
        <v>5556.3491924583332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5555.5555416666666</v>
      </c>
      <c r="E43" s="20">
        <f t="shared" si="3"/>
        <v>0</v>
      </c>
      <c r="F43" s="20">
        <f t="shared" si="4"/>
        <v>0.79365079166666674</v>
      </c>
      <c r="G43" s="208">
        <f t="shared" si="0"/>
        <v>5556.3491924583332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5555.5555416666666</v>
      </c>
      <c r="E44" s="20">
        <f t="shared" si="3"/>
        <v>0</v>
      </c>
      <c r="F44" s="20">
        <f t="shared" si="4"/>
        <v>0.79365079166666674</v>
      </c>
      <c r="G44" s="208">
        <f t="shared" si="0"/>
        <v>5556.3491924583332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5555.5555416666666</v>
      </c>
      <c r="E45" s="20">
        <f t="shared" si="3"/>
        <v>0</v>
      </c>
      <c r="F45" s="20">
        <f t="shared" si="4"/>
        <v>0.79365079166666674</v>
      </c>
      <c r="G45" s="208">
        <f t="shared" si="0"/>
        <v>5556.3491924583332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5555.5555416666666</v>
      </c>
      <c r="E46" s="20">
        <f t="shared" si="3"/>
        <v>4989.9999875250005</v>
      </c>
      <c r="F46" s="20">
        <f t="shared" si="4"/>
        <v>0.79365079166666674</v>
      </c>
      <c r="G46" s="208">
        <f t="shared" si="0"/>
        <v>10546.349179983335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5555.5555416666666</v>
      </c>
      <c r="E47" s="20">
        <f t="shared" si="3"/>
        <v>4989.9999875250005</v>
      </c>
      <c r="F47" s="20">
        <f t="shared" si="4"/>
        <v>0.79365079166666674</v>
      </c>
      <c r="G47" s="208">
        <f t="shared" si="0"/>
        <v>10546.349179983335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5555.5555416666666</v>
      </c>
      <c r="E48" s="20">
        <f t="shared" si="3"/>
        <v>4989.9999875250005</v>
      </c>
      <c r="F48" s="20">
        <f t="shared" si="4"/>
        <v>0.79365079166666674</v>
      </c>
      <c r="G48" s="208">
        <f t="shared" si="0"/>
        <v>10546.349179983335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5555.5555416666666</v>
      </c>
      <c r="E49" s="20">
        <f t="shared" si="3"/>
        <v>4989.9999875250005</v>
      </c>
      <c r="F49" s="20">
        <f t="shared" si="4"/>
        <v>0.79365079166666674</v>
      </c>
      <c r="G49" s="208">
        <f t="shared" si="0"/>
        <v>10546.349179983335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5555.5555416666666</v>
      </c>
      <c r="E50" s="20">
        <f t="shared" si="3"/>
        <v>4989.9999875250005</v>
      </c>
      <c r="F50" s="20">
        <f t="shared" si="4"/>
        <v>0.79365079166666674</v>
      </c>
      <c r="G50" s="208">
        <f t="shared" si="0"/>
        <v>10546.349179983335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5555.5555416666666</v>
      </c>
      <c r="E51" s="20">
        <f t="shared" si="3"/>
        <v>4989.9999875250005</v>
      </c>
      <c r="F51" s="20">
        <f t="shared" si="4"/>
        <v>0.79365079166666674</v>
      </c>
      <c r="G51" s="208">
        <f t="shared" si="0"/>
        <v>10546.349179983335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5555.5555416666666</v>
      </c>
      <c r="E52" s="20">
        <f t="shared" si="3"/>
        <v>4989.9999875250005</v>
      </c>
      <c r="F52" s="20">
        <f t="shared" si="4"/>
        <v>0.79365079166666674</v>
      </c>
      <c r="G52" s="208">
        <f t="shared" si="0"/>
        <v>10546.349179983335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5555.5555416666666</v>
      </c>
      <c r="E53" s="20">
        <f t="shared" si="3"/>
        <v>4989.9999875250005</v>
      </c>
      <c r="F53" s="20">
        <f t="shared" si="4"/>
        <v>0.79365079166666674</v>
      </c>
      <c r="G53" s="208">
        <f t="shared" si="0"/>
        <v>10546.349179983335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5555.5555416666666</v>
      </c>
      <c r="E54" s="20">
        <f t="shared" si="3"/>
        <v>4989.9999875250005</v>
      </c>
      <c r="F54" s="20">
        <f t="shared" si="4"/>
        <v>0.79365079166666674</v>
      </c>
      <c r="G54" s="208">
        <f t="shared" si="0"/>
        <v>10546.349179983335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5555.5555416666666</v>
      </c>
      <c r="E55" s="20">
        <f t="shared" si="3"/>
        <v>4989.9999875250005</v>
      </c>
      <c r="F55" s="20">
        <f t="shared" si="4"/>
        <v>0.79365079166666674</v>
      </c>
      <c r="G55" s="208">
        <f t="shared" si="0"/>
        <v>10546.349179983335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5555.5555416666666</v>
      </c>
      <c r="E56" s="20">
        <f t="shared" si="3"/>
        <v>4989.9999875250005</v>
      </c>
      <c r="F56" s="20">
        <f t="shared" si="4"/>
        <v>0.79365079166666674</v>
      </c>
      <c r="G56" s="208">
        <f t="shared" si="0"/>
        <v>10546.349179983335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5555.5555416666666</v>
      </c>
      <c r="E57" s="20">
        <f t="shared" si="3"/>
        <v>4989.9999875250005</v>
      </c>
      <c r="F57" s="20">
        <f t="shared" si="4"/>
        <v>0.79365079166666674</v>
      </c>
      <c r="G57" s="208">
        <f t="shared" si="0"/>
        <v>10546.349179983335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0</v>
      </c>
      <c r="E58" s="20">
        <f t="shared" si="3"/>
        <v>0</v>
      </c>
      <c r="F58" s="2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0</v>
      </c>
      <c r="E59" s="20">
        <f t="shared" si="3"/>
        <v>0</v>
      </c>
      <c r="F59" s="2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0</v>
      </c>
      <c r="E60" s="20">
        <f t="shared" si="3"/>
        <v>0</v>
      </c>
      <c r="F60" s="2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0</v>
      </c>
      <c r="E61" s="20">
        <f t="shared" si="3"/>
        <v>0</v>
      </c>
      <c r="F61" s="2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0</v>
      </c>
      <c r="E62" s="20">
        <f t="shared" si="3"/>
        <v>0</v>
      </c>
      <c r="F62" s="2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0</v>
      </c>
      <c r="E63" s="20">
        <f t="shared" si="3"/>
        <v>0</v>
      </c>
      <c r="F63" s="2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2" thickBot="1" x14ac:dyDescent="0.3">
      <c r="A100" s="43"/>
      <c r="B100" s="213" t="s">
        <v>1</v>
      </c>
      <c r="C100" s="214"/>
      <c r="D100" s="93">
        <f>SUM(D40:D99)</f>
        <v>99999.999749999974</v>
      </c>
      <c r="E100" s="93">
        <f>SUM(E40:E99)</f>
        <v>59879.999850300002</v>
      </c>
      <c r="F100" s="99">
        <f>SUM(F40:F99)</f>
        <v>14.285714249999996</v>
      </c>
      <c r="G100" s="211">
        <f>SUM(G40:H99)</f>
        <v>159894.28531455007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YINDKtp745vUyBiOLkO9p+A/hgE8r/tcjbXS23mT5096QAREaKF4RI8xhq+vKf5TjvHqcg58xJgtthH1xGXw3g==" saltValue="HFvqF7pXlEM8NR03BF6KS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51" t="s">
        <v>158</v>
      </c>
      <c r="B9" s="252"/>
      <c r="C9" s="252"/>
      <c r="D9" s="25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44" t="s">
        <v>30</v>
      </c>
      <c r="B26" s="245"/>
      <c r="C26" s="245"/>
      <c r="D26" s="245"/>
      <c r="E26" s="245"/>
      <c r="F26" s="245"/>
      <c r="G26" s="246"/>
    </row>
    <row r="27" spans="1:8" ht="41.4" thickBot="1" x14ac:dyDescent="0.3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43"/>
      <c r="E29" s="243"/>
      <c r="F29" s="243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B21" sqref="B21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95238.095000000001</v>
      </c>
      <c r="C4" s="151">
        <v>18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95238,095 грн.</v>
      </c>
      <c r="H4" s="184">
        <f>B4+B4*K4</f>
        <v>99999.999750000003</v>
      </c>
      <c r="I4" s="151">
        <v>6</v>
      </c>
      <c r="K4" s="185">
        <v>0.05</v>
      </c>
      <c r="L4" s="153">
        <f t="shared" ref="L4" si="0">D4/12/(1-1/POWER(1+D4/12,C4))*H4+H4*F4</f>
        <v>10545.995354361021</v>
      </c>
      <c r="M4" s="154">
        <f>F4</f>
        <v>4.99E-2</v>
      </c>
      <c r="N4" s="154"/>
      <c r="O4" s="155">
        <v>0</v>
      </c>
      <c r="P4" s="151">
        <v>952.38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Ідея_0-6-18</vt:lpstr>
      <vt:lpstr>Перелік партнерів</vt:lpstr>
      <vt:lpstr>Назви</vt:lpstr>
      <vt:lpstr>Лист2</vt:lpstr>
      <vt:lpstr>'NST Ідея_0-6-18'!Область_друку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2025-02-28T09:17:15Z</dcterms:modified>
</cp:coreProperties>
</file>