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"/>
    </mc:Choice>
  </mc:AlternateContent>
  <xr:revisionPtr revIDLastSave="0" documentId="13_ncr:1_{4108923B-32EE-41B3-B884-5117DE0B04E8}" xr6:coauthVersionLast="47" xr6:coauthVersionMax="47" xr10:uidLastSave="{00000000-0000-0000-0000-000000000000}"/>
  <workbookProtection workbookAlgorithmName="SHA-512" workbookHashValue="uqW3D9q+iXtHTpH0/DNGNpJHk6mpzzDdXx78cfjKD0Rv/bnqLMRKfG/eiB4ewIW2SIWllDvJH6GjVDuHVmOUcw==" workbookSaltValue="O5+eLFT8iDaNjIEyknaghg==" workbookSpinCount="100000" lockStructure="1"/>
  <bookViews>
    <workbookView xWindow="-120" yWindow="-120" windowWidth="29040" windowHeight="15990" tabRatio="863" xr2:uid="{00000000-000D-0000-FFFF-FFFF00000000}"/>
  </bookViews>
  <sheets>
    <sheet name="Satellite_Ref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Satellite_Ref!$A$1:$I$103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8" i="164"/>
  <c r="L9" i="164"/>
  <c r="L10" i="164"/>
  <c r="M7" i="165"/>
  <c r="H7" i="165"/>
  <c r="L7" i="165" s="1"/>
  <c r="G7" i="165"/>
  <c r="M6" i="165"/>
  <c r="L6" i="165"/>
  <c r="H6" i="165"/>
  <c r="G6" i="165"/>
  <c r="B38" i="164"/>
  <c r="B37" i="164"/>
  <c r="E38" i="164"/>
  <c r="G4" i="165"/>
  <c r="H4" i="165"/>
  <c r="L4" i="165" s="1"/>
  <c r="M4" i="165"/>
  <c r="H5" i="165" l="1"/>
  <c r="E2" i="164"/>
  <c r="G2" i="164"/>
  <c r="G3" i="164"/>
  <c r="F2" i="164" l="1"/>
  <c r="H3" i="164"/>
  <c r="G39" i="164"/>
  <c r="M5" i="165" l="1"/>
  <c r="L5" i="165"/>
  <c r="G5" i="165"/>
  <c r="B28" i="164" l="1"/>
  <c r="B26" i="164"/>
  <c r="B24" i="164"/>
  <c r="B11" i="164"/>
  <c r="F17" i="164" l="1"/>
  <c r="L7" i="164"/>
  <c r="F21" i="164" l="1"/>
  <c r="F13" i="164"/>
  <c r="F15" i="164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D38" i="164"/>
  <c r="G38" i="164"/>
  <c r="F20" i="161"/>
  <c r="F76" i="164" l="1"/>
  <c r="F80" i="164"/>
  <c r="F84" i="164"/>
  <c r="F88" i="164"/>
  <c r="F92" i="164"/>
  <c r="F96" i="164"/>
  <c r="F77" i="164"/>
  <c r="F81" i="164"/>
  <c r="F85" i="164"/>
  <c r="F89" i="164"/>
  <c r="F93" i="164"/>
  <c r="F97" i="164"/>
  <c r="F78" i="164"/>
  <c r="F82" i="164"/>
  <c r="F86" i="164"/>
  <c r="F90" i="164"/>
  <c r="F94" i="164"/>
  <c r="F98" i="164"/>
  <c r="F79" i="164"/>
  <c r="F83" i="164"/>
  <c r="F87" i="164"/>
  <c r="F91" i="164"/>
  <c r="F95" i="164"/>
  <c r="F99" i="164"/>
  <c r="F22" i="16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F64" i="164" s="1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89" i="164"/>
  <c r="E92" i="164"/>
  <c r="E84" i="164"/>
  <c r="F69" i="164" l="1"/>
  <c r="F67" i="164"/>
  <c r="F70" i="164"/>
  <c r="F73" i="164"/>
  <c r="F66" i="164"/>
  <c r="F72" i="164"/>
  <c r="F75" i="164"/>
  <c r="F65" i="164"/>
  <c r="F68" i="164"/>
  <c r="E64" i="164"/>
  <c r="E75" i="164"/>
  <c r="F71" i="164"/>
  <c r="F74" i="164"/>
  <c r="F41" i="164"/>
  <c r="F45" i="164"/>
  <c r="F49" i="164"/>
  <c r="F53" i="164"/>
  <c r="F57" i="164"/>
  <c r="F61" i="164"/>
  <c r="F48" i="164"/>
  <c r="F42" i="164"/>
  <c r="F46" i="164"/>
  <c r="F50" i="164"/>
  <c r="F54" i="164"/>
  <c r="F58" i="164"/>
  <c r="F62" i="164"/>
  <c r="F43" i="164"/>
  <c r="F47" i="164"/>
  <c r="F51" i="164"/>
  <c r="F55" i="164"/>
  <c r="F59" i="164"/>
  <c r="F63" i="164"/>
  <c r="F44" i="164"/>
  <c r="F52" i="164"/>
  <c r="F56" i="164"/>
  <c r="F60" i="164"/>
  <c r="F40" i="164"/>
  <c r="E71" i="164"/>
  <c r="D40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G75" i="164" l="1"/>
  <c r="F100" i="164"/>
  <c r="G71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<sst xmlns="http://schemas.openxmlformats.org/spreadsheetml/2006/main" count="172" uniqueCount="164">
  <si>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</si>
  <si>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</si>
  <si>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</si>
  <si>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</si>
  <si>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</si>
  <si>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</si>
  <si>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</si>
  <si>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</si>
  <si>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</si>
  <si>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</si>
  <si>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</si>
  <si>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</si>
  <si>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</si>
  <si>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</si>
  <si>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</si>
  <si>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</si>
  <si>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</si>
  <si>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</si>
  <si>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</si>
  <si>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</si>
  <si>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</si>
  <si>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</si>
  <si>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</si>
  <si>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</si>
  <si>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</si>
  <si>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</si>
  <si>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</si>
  <si>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</si>
  <si>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</si>
  <si>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</si>
  <si>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</si>
  <si>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</si>
  <si>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</si>
  <si>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</si>
  <si>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</si>
  <si>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</si>
  <si>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</si>
  <si>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</si>
  <si>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</si>
  <si>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</si>
  <si>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</si>
  <si>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</si>
  <si>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</si>
  <si>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</si>
  <si>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</si>
  <si>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</si>
  <si>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</si>
  <si>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</si>
  <si>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</si>
  <si>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</si>
  <si>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</si>
  <si>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</si>
  <si>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</si>
  <si>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</si>
  <si>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</si>
  <si>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</si>
  <si>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</si>
  <si>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</si>
  <si>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</si>
  <si>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</si>
  <si>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</si>
  <si>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</si>
  <si>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</si>
  <si>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</si>
  <si>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</si>
  <si>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</si>
  <si>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</si>
  <si>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</si>
  <si>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</si>
  <si>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</si>
  <si>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</si>
  <si>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</si>
  <si>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</si>
  <si>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</si>
  <si>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</si>
  <si>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</si>
  <si>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</si>
  <si>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</si>
  <si>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</si>
  <si>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</si>
  <si>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</si>
  <si>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</si>
  <si>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</si>
  <si>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</si>
  <si>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</si>
  <si>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</si>
  <si>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</si>
  <si>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</si>
  <si>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</si>
  <si>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</si>
  <si>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</si>
  <si>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</si>
  <si>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</si>
  <si>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</si>
  <si>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</si>
  <si>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</si>
  <si>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</si>
  <si>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</si>
  <si>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</si>
  <si>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</si>
  <si>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</si>
  <si>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</si>
  <si>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</si>
  <si>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</si>
  <si>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</si>
  <si>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</si>
  <si>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</si>
  <si>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</si>
  <si>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</si>
  <si>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</si>
  <si>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</si>
  <si>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</si>
  <si>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</si>
  <si>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</si>
  <si>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</si>
  <si>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</si>
  <si>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</si>
  <si>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</si>
  <si>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</si>
  <si>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</si>
  <si>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</si>
  <si>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</si>
  <si>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</si>
  <si>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</si>
  <si>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</si>
  <si>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</si>
  <si>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</si>
  <si>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</si>
  <si>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</si>
  <si>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</si>
  <si>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</si>
  <si>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</si>
  <si>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</si>
  <si>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</si>
  <si>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</si>
  <si>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</si>
  <si>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</si>
  <si>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</si>
  <si>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</si>
  <si>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</si>
  <si>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</si>
  <si>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</si>
  <si>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</si>
  <si>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</si>
  <si>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</si>
  <si>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</si>
  <si>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</si>
  <si>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</si>
  <si>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</si>
  <si>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</si>
  <si>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</si>
  <si>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</si>
  <si>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</si>
  <si>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</si>
  <si>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</si>
  <si>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</si>
  <si>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</si>
  <si>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</si>
  <si>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</si>
  <si>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</si>
  <si>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Satellite_Ref_24міс.</t>
  </si>
  <si>
    <t>Satellite_Ref_36міс.</t>
  </si>
  <si>
    <t>Satellite_Ref_10міс.</t>
  </si>
  <si>
    <t>Satellite_Ref_20міс.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</si>
</sst>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VLOOKUP(Satellite_Ref!H2,Лист2!A:P,16,FALSE)</f>
        <v>1000</v>
      </c>
      <c r="F2" s="132">
        <f>VLOOKUP(H$2,Лист2!$A:$H,8,0)</f>
        <v>199999.99859999999</v>
      </c>
      <c r="G2" s="177">
        <f ca="1">TODAY()</f>
        <v>45736</v>
      </c>
      <c r="H2" s="193" t="s">
        <v>162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51000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f>VLOOKUP(H$2,Лист2!$A:$H,8,0)</f>
        <v>199999.99859999999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21" thickBot="1" x14ac:dyDescent="0.25">
      <c r="A5" s="1"/>
      <c r="B5" s="199" t="s">
        <v>42</v>
      </c>
      <c r="C5" s="200"/>
      <c r="D5" s="200"/>
      <c r="E5" s="201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3">
        <f>F5+F5*F11+F15+F5*F17</f>
        <v>51000</v>
      </c>
      <c r="G7" s="164"/>
      <c r="H7" s="165"/>
      <c r="I7" s="42"/>
      <c r="J7" s="4"/>
      <c r="K7" s="37"/>
      <c r="L7" s="51" t="str">
        <f>Лист2!A4</f>
        <v>Satellite_Ref_10міс.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str">
        <f>Лист2!A5</f>
        <v>Satellite_Ref_20міс.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Satellite_Ref_24міс.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Satellite_Ref_36міс.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40">
        <f>VLOOKUP(H$2,Лист2!$A:$J,9,0)</f>
        <v>0</v>
      </c>
      <c r="G13" s="175"/>
      <c r="H13" s="173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4">
        <f>VLOOKUP(H$2,Лист2!$A:$K,11,0)</f>
        <v>0.02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2.9899999999999999E-2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10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51000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G100-F5</f>
        <v>16253.249999999985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F5+F24</f>
        <v>66253.249999999985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0.88839792013168317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45736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45767</v>
      </c>
      <c r="D40" s="19">
        <f>IF(B40&lt;=$F$21,$F$7/$F$21,0)</f>
        <v>5100</v>
      </c>
      <c r="E40" s="20">
        <f>IF(AND(B40&gt;F$13,B40&lt;=$F$21),F$7*F$19,0)</f>
        <v>1524.8999999999999</v>
      </c>
      <c r="F40" s="182">
        <f>IF(B40&lt;=$F$21,F$7*F$9/12,0)</f>
        <v>0.42500000000000004</v>
      </c>
      <c r="G40" s="208">
        <f t="shared" ref="G40:G71" si="0">IF(B$40&lt;=F$21,D40+E40+F40,0)</f>
        <v>6625.3249999999998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45797</v>
      </c>
      <c r="D41" s="19">
        <f t="shared" ref="D41:D87" si="2">IF(B41&lt;=$F$21,$F$7/$F$21,0)</f>
        <v>5100</v>
      </c>
      <c r="E41" s="20">
        <f t="shared" ref="E41:E99" si="3">IF(AND(B41&gt;F$13,B41&lt;=$F$21),F$7*F$19,0)</f>
        <v>1524.8999999999999</v>
      </c>
      <c r="F41" s="182">
        <f t="shared" ref="F41:F99" si="4">IF(B41&lt;=$F$21,F$7*F$9/12,0)</f>
        <v>0.42500000000000004</v>
      </c>
      <c r="G41" s="208">
        <f t="shared" si="0"/>
        <v>6625.3249999999998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45828</v>
      </c>
      <c r="D42" s="19">
        <f t="shared" si="2"/>
        <v>5100</v>
      </c>
      <c r="E42" s="20">
        <f t="shared" si="3"/>
        <v>1524.8999999999999</v>
      </c>
      <c r="F42" s="182">
        <f t="shared" si="4"/>
        <v>0.42500000000000004</v>
      </c>
      <c r="G42" s="208">
        <f t="shared" si="0"/>
        <v>6625.3249999999998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45858</v>
      </c>
      <c r="D43" s="19">
        <f t="shared" si="2"/>
        <v>5100</v>
      </c>
      <c r="E43" s="20">
        <f t="shared" si="3"/>
        <v>1524.8999999999999</v>
      </c>
      <c r="F43" s="182">
        <f t="shared" si="4"/>
        <v>0.42500000000000004</v>
      </c>
      <c r="G43" s="208">
        <f t="shared" si="0"/>
        <v>6625.3249999999998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45889</v>
      </c>
      <c r="D44" s="19">
        <f t="shared" si="2"/>
        <v>5100</v>
      </c>
      <c r="E44" s="20">
        <f t="shared" si="3"/>
        <v>1524.8999999999999</v>
      </c>
      <c r="F44" s="182">
        <f t="shared" si="4"/>
        <v>0.42500000000000004</v>
      </c>
      <c r="G44" s="208">
        <f t="shared" si="0"/>
        <v>6625.3249999999998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45920</v>
      </c>
      <c r="D45" s="19">
        <f t="shared" si="2"/>
        <v>5100</v>
      </c>
      <c r="E45" s="20">
        <f t="shared" si="3"/>
        <v>1524.8999999999999</v>
      </c>
      <c r="F45" s="182">
        <f t="shared" si="4"/>
        <v>0.42500000000000004</v>
      </c>
      <c r="G45" s="208">
        <f t="shared" si="0"/>
        <v>6625.3249999999998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45950</v>
      </c>
      <c r="D46" s="19">
        <f t="shared" si="2"/>
        <v>5100</v>
      </c>
      <c r="E46" s="20">
        <f t="shared" si="3"/>
        <v>1524.8999999999999</v>
      </c>
      <c r="F46" s="182">
        <f t="shared" si="4"/>
        <v>0.42500000000000004</v>
      </c>
      <c r="G46" s="208">
        <f t="shared" si="0"/>
        <v>6625.3249999999998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45981</v>
      </c>
      <c r="D47" s="19">
        <f t="shared" si="2"/>
        <v>5100</v>
      </c>
      <c r="E47" s="20">
        <f t="shared" si="3"/>
        <v>1524.8999999999999</v>
      </c>
      <c r="F47" s="182">
        <f t="shared" si="4"/>
        <v>0.42500000000000004</v>
      </c>
      <c r="G47" s="208">
        <f t="shared" si="0"/>
        <v>6625.3249999999998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46011</v>
      </c>
      <c r="D48" s="19">
        <f t="shared" si="2"/>
        <v>5100</v>
      </c>
      <c r="E48" s="20">
        <f t="shared" si="3"/>
        <v>1524.8999999999999</v>
      </c>
      <c r="F48" s="182">
        <f t="shared" si="4"/>
        <v>0.42500000000000004</v>
      </c>
      <c r="G48" s="208">
        <f t="shared" si="0"/>
        <v>6625.3249999999998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46042</v>
      </c>
      <c r="D49" s="19">
        <f t="shared" si="2"/>
        <v>5100</v>
      </c>
      <c r="E49" s="20">
        <f t="shared" si="3"/>
        <v>1524.8999999999999</v>
      </c>
      <c r="F49" s="182">
        <f t="shared" si="4"/>
        <v>0.42500000000000004</v>
      </c>
      <c r="G49" s="208">
        <f t="shared" si="0"/>
        <v>6625.3249999999998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46073</v>
      </c>
      <c r="D50" s="19">
        <f t="shared" si="2"/>
        <v>0</v>
      </c>
      <c r="E50" s="20">
        <f t="shared" si="3"/>
        <v>0</v>
      </c>
      <c r="F50" s="182">
        <f t="shared" si="4"/>
        <v>0</v>
      </c>
      <c r="G50" s="208">
        <f t="shared" si="0"/>
        <v>0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46101</v>
      </c>
      <c r="D51" s="19">
        <f t="shared" si="2"/>
        <v>0</v>
      </c>
      <c r="E51" s="20">
        <f t="shared" si="3"/>
        <v>0</v>
      </c>
      <c r="F51" s="182">
        <f t="shared" si="4"/>
        <v>0</v>
      </c>
      <c r="G51" s="208">
        <f t="shared" si="0"/>
        <v>0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46132</v>
      </c>
      <c r="D52" s="19">
        <f t="shared" si="2"/>
        <v>0</v>
      </c>
      <c r="E52" s="20">
        <f t="shared" si="3"/>
        <v>0</v>
      </c>
      <c r="F52" s="182">
        <f t="shared" si="4"/>
        <v>0</v>
      </c>
      <c r="G52" s="208">
        <f t="shared" si="0"/>
        <v>0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46162</v>
      </c>
      <c r="D53" s="19">
        <f t="shared" si="2"/>
        <v>0</v>
      </c>
      <c r="E53" s="20">
        <f t="shared" si="3"/>
        <v>0</v>
      </c>
      <c r="F53" s="182">
        <f t="shared" si="4"/>
        <v>0</v>
      </c>
      <c r="G53" s="208">
        <f t="shared" si="0"/>
        <v>0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46193</v>
      </c>
      <c r="D54" s="19">
        <f t="shared" si="2"/>
        <v>0</v>
      </c>
      <c r="E54" s="20">
        <f t="shared" si="3"/>
        <v>0</v>
      </c>
      <c r="F54" s="182">
        <f t="shared" si="4"/>
        <v>0</v>
      </c>
      <c r="G54" s="208">
        <f t="shared" si="0"/>
        <v>0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46223</v>
      </c>
      <c r="D55" s="19">
        <f t="shared" si="2"/>
        <v>0</v>
      </c>
      <c r="E55" s="20">
        <f t="shared" si="3"/>
        <v>0</v>
      </c>
      <c r="F55" s="182">
        <f t="shared" si="4"/>
        <v>0</v>
      </c>
      <c r="G55" s="208">
        <f t="shared" si="0"/>
        <v>0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46254</v>
      </c>
      <c r="D56" s="19">
        <f t="shared" si="2"/>
        <v>0</v>
      </c>
      <c r="E56" s="20">
        <f t="shared" si="3"/>
        <v>0</v>
      </c>
      <c r="F56" s="182">
        <f t="shared" si="4"/>
        <v>0</v>
      </c>
      <c r="G56" s="208">
        <f t="shared" si="0"/>
        <v>0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46285</v>
      </c>
      <c r="D57" s="19">
        <f t="shared" si="2"/>
        <v>0</v>
      </c>
      <c r="E57" s="20">
        <f t="shared" si="3"/>
        <v>0</v>
      </c>
      <c r="F57" s="182">
        <f t="shared" si="4"/>
        <v>0</v>
      </c>
      <c r="G57" s="208">
        <f t="shared" si="0"/>
        <v>0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46315</v>
      </c>
      <c r="D58" s="19">
        <f t="shared" si="2"/>
        <v>0</v>
      </c>
      <c r="E58" s="20">
        <f t="shared" si="3"/>
        <v>0</v>
      </c>
      <c r="F58" s="182">
        <f t="shared" si="4"/>
        <v>0</v>
      </c>
      <c r="G58" s="208">
        <f t="shared" si="0"/>
        <v>0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46346</v>
      </c>
      <c r="D59" s="19">
        <f t="shared" si="2"/>
        <v>0</v>
      </c>
      <c r="E59" s="20">
        <f t="shared" si="3"/>
        <v>0</v>
      </c>
      <c r="F59" s="182">
        <f t="shared" si="4"/>
        <v>0</v>
      </c>
      <c r="G59" s="208">
        <f t="shared" si="0"/>
        <v>0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46376</v>
      </c>
      <c r="D60" s="19">
        <f t="shared" si="2"/>
        <v>0</v>
      </c>
      <c r="E60" s="20">
        <f t="shared" si="3"/>
        <v>0</v>
      </c>
      <c r="F60" s="182">
        <f t="shared" si="4"/>
        <v>0</v>
      </c>
      <c r="G60" s="208">
        <f t="shared" si="0"/>
        <v>0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46407</v>
      </c>
      <c r="D61" s="19">
        <f t="shared" si="2"/>
        <v>0</v>
      </c>
      <c r="E61" s="20">
        <f t="shared" si="3"/>
        <v>0</v>
      </c>
      <c r="F61" s="182">
        <f t="shared" si="4"/>
        <v>0</v>
      </c>
      <c r="G61" s="208">
        <f t="shared" si="0"/>
        <v>0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46438</v>
      </c>
      <c r="D62" s="19">
        <f t="shared" si="2"/>
        <v>0</v>
      </c>
      <c r="E62" s="20">
        <f t="shared" si="3"/>
        <v>0</v>
      </c>
      <c r="F62" s="182">
        <f t="shared" si="4"/>
        <v>0</v>
      </c>
      <c r="G62" s="208">
        <f t="shared" si="0"/>
        <v>0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46466</v>
      </c>
      <c r="D63" s="19">
        <f t="shared" si="2"/>
        <v>0</v>
      </c>
      <c r="E63" s="20">
        <f t="shared" si="3"/>
        <v>0</v>
      </c>
      <c r="F63" s="182">
        <f t="shared" si="4"/>
        <v>0</v>
      </c>
      <c r="G63" s="208">
        <f t="shared" si="0"/>
        <v>0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46497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46527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46558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46588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46619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46650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46680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46711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46741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46772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46803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46832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46863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46893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46924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46954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46985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47016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47046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47077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47107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47138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47169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47197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47228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47258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47289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47319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47350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47381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47411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47442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47472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47503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47534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47562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51000</v>
      </c>
      <c r="E100" s="93">
        <f>SUM(E40:E99)</f>
        <v>15248.999999999998</v>
      </c>
      <c r="F100" s="99">
        <f>SUM(F40:F99)</f>
        <v>4.2499999999999991</v>
      </c>
      <c r="G100" s="211">
        <f>SUM(G40:H99)</f>
        <v>66253.249999999985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vk0uC0erwhqP7QcDp1pV4hUxA1dVB4ibeCTT7/aDNvkRLTw3n6281+CXjoQHh8E4k/nHvnp7Mwdgrm8CP6933g==" saltValue="JxBNqOLQhu95pDG2pQOaPA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$L$7:$L$10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zoomScale="85" zoomScaleNormal="85" workbookViewId="0">
      <selection activeCell="B7" sqref="B7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13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162</v>
      </c>
      <c r="B4" s="121">
        <v>196078.43</v>
      </c>
      <c r="C4" s="151">
        <v>10</v>
      </c>
      <c r="D4" s="152">
        <v>1E-4</v>
      </c>
      <c r="E4" s="152">
        <v>0</v>
      </c>
      <c r="F4" s="152">
        <v>2.9899999999999999E-2</v>
      </c>
      <c r="G4" s="151" t="str">
        <f>I$2&amp;" "&amp;B4&amp;" "&amp;H$2</f>
        <v>max. 196078,43 грн.</v>
      </c>
      <c r="H4" s="184">
        <f>B4+B4*K4</f>
        <v>199999.99859999999</v>
      </c>
      <c r="I4" s="151">
        <v>0</v>
      </c>
      <c r="K4" s="185">
        <v>0.02</v>
      </c>
      <c r="L4" s="153">
        <f t="shared" ref="L4" si="0">D4/12/(1-1/POWER(1+D4/12,C4))*H4+H4*F4</f>
        <v>25980.916496169211</v>
      </c>
      <c r="M4" s="154">
        <f>F4</f>
        <v>2.9899999999999999E-2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163</v>
      </c>
      <c r="B5" s="121">
        <v>196078.43</v>
      </c>
      <c r="C5" s="151">
        <v>20</v>
      </c>
      <c r="D5" s="152">
        <v>1E-4</v>
      </c>
      <c r="E5" s="152">
        <v>0</v>
      </c>
      <c r="F5" s="152">
        <v>2.9899999999999999E-2</v>
      </c>
      <c r="G5" s="151" t="str">
        <f>I$2&amp;" "&amp;B5&amp;" "&amp;H$2</f>
        <v>max. 196078,43 грн.</v>
      </c>
      <c r="H5" s="184">
        <f t="shared" ref="H5" si="1">B5+B5*K5</f>
        <v>199999.99859999999</v>
      </c>
      <c r="I5" s="151">
        <v>0</v>
      </c>
      <c r="K5" s="185">
        <v>0.02</v>
      </c>
      <c r="L5" s="153">
        <f t="shared" ref="L5:L6" si="2">D5/12/(1-1/POWER(1+D5/12,C5))*H5+H5*F5</f>
        <v>15980.874911163417</v>
      </c>
      <c r="M5" s="154">
        <f>F5</f>
        <v>2.9899999999999999E-2</v>
      </c>
      <c r="N5" s="154"/>
      <c r="O5" s="155">
        <v>0</v>
      </c>
      <c r="P5" s="151">
        <v>1000</v>
      </c>
    </row>
    <row r="6" spans="1:16" s="151" customFormat="1" x14ac:dyDescent="0.2">
      <c r="A6" s="151" t="s">
        <v>160</v>
      </c>
      <c r="B6" s="121">
        <v>192307.69</v>
      </c>
      <c r="C6" s="151">
        <v>24</v>
      </c>
      <c r="D6" s="152">
        <v>1E-4</v>
      </c>
      <c r="E6" s="152">
        <v>0</v>
      </c>
      <c r="F6" s="152">
        <v>2.5999999999999999E-2</v>
      </c>
      <c r="G6" s="151" t="str">
        <f>I$2&amp;" "&amp;B6&amp;" "&amp;H$2</f>
        <v>max. 192307,69 грн.</v>
      </c>
      <c r="H6" s="184">
        <f>B6+B6*K6</f>
        <v>199999.9976</v>
      </c>
      <c r="I6" s="151">
        <v>0</v>
      </c>
      <c r="K6" s="185">
        <v>0.04</v>
      </c>
      <c r="L6" s="153">
        <f t="shared" si="2"/>
        <v>13534.201254163774</v>
      </c>
      <c r="M6" s="154">
        <f>F6</f>
        <v>2.5999999999999999E-2</v>
      </c>
      <c r="N6" s="154"/>
      <c r="O6" s="155">
        <v>0</v>
      </c>
      <c r="P6" s="151">
        <v>1000</v>
      </c>
    </row>
    <row r="7" spans="1:16" s="151" customFormat="1" x14ac:dyDescent="0.2">
      <c r="A7" s="151" t="s">
        <v>161</v>
      </c>
      <c r="B7" s="121">
        <v>192307.69</v>
      </c>
      <c r="C7" s="151">
        <v>36</v>
      </c>
      <c r="D7" s="152">
        <v>1E-4</v>
      </c>
      <c r="E7" s="152">
        <v>0</v>
      </c>
      <c r="F7" s="152">
        <v>2.5999999999999999E-2</v>
      </c>
      <c r="G7" s="151" t="str">
        <f>I$2&amp;" "&amp;B7&amp;" "&amp;H$2</f>
        <v>max. 192307,69 грн.</v>
      </c>
      <c r="H7" s="184">
        <f t="shared" ref="H7" si="3">B7+B7*K7</f>
        <v>199999.9976</v>
      </c>
      <c r="I7" s="151">
        <v>0</v>
      </c>
      <c r="K7" s="185">
        <v>0.04</v>
      </c>
      <c r="L7" s="153">
        <f t="shared" ref="L7" si="4">D7/12/(1-1/POWER(1+D7/12,C7))*H7+H7*F7</f>
        <v>10756.411949565314</v>
      </c>
      <c r="M7" s="154">
        <f>F7</f>
        <v>2.5999999999999999E-2</v>
      </c>
      <c r="N7" s="154"/>
      <c r="O7" s="155">
        <v>0</v>
      </c>
      <c r="P7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Satellite_Ref</vt:lpstr>
      <vt:lpstr>Перелік партнерів</vt:lpstr>
      <vt:lpstr>Назви</vt:lpstr>
      <vt:lpstr>Лист2</vt:lpstr>
      <vt:lpstr>Satellite_Ref!Область_друку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2025-03-20T15:18:04Z</dcterms:modified>
</cp:coreProperties>
</file>