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"/>
    </mc:Choice>
  </mc:AlternateContent>
  <xr:revisionPtr revIDLastSave="0" documentId="13_ncr:1_{3B239E9D-D51E-4A3B-A9BC-9B8BAAF3FAA9}" xr6:coauthVersionLast="47" xr6:coauthVersionMax="47" xr10:uidLastSave="{00000000-0000-0000-0000-000000000000}"/>
  <workbookProtection workbookAlgorithmName="SHA-512" workbookHashValue="oGQfodFmd1TMFxAAjLycXEMF9SsyhtkwXO4WW2gVEYelp3qRmWDXiy/wA9OgnTRdtP6mfAEHWu5voSlRhouvoQ==" workbookSaltValue="sfnWHzKpAYjBoU2raSL3QQ==" workbookSpinCount="100000" lockStructure="1"/>
  <bookViews>
    <workbookView xWindow="-120" yWindow="-120" windowWidth="29040" windowHeight="15990" tabRatio="863" xr2:uid="{00000000-000D-0000-FFFF-FFFF00000000}"/>
  </bookViews>
  <sheets>
    <sheet name="I-Shop_0-10-24 " sheetId="164" r:id="rId1"/>
    <sheet name="Перелік партнерів" sheetId="172" state="hidden" r:id="rId2"/>
    <sheet name="Назви" sheetId="161" state="hidden" r:id="rId3"/>
    <sheet name="Лист2" sheetId="165" r:id="rId4"/>
  </sheets>
  <definedNames>
    <definedName name="_xlnm.Print_Area" localSheetId="0">'I-Shop_0-10-24 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F2" i="164" l="1"/>
  <c r="H4" i="165"/>
  <c r="E2" i="164"/>
  <c r="G2" i="164"/>
  <c r="G3" i="164"/>
  <c r="G39" i="164" l="1"/>
  <c r="G4" i="165" l="1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<sst xmlns="http://schemas.openxmlformats.org/spreadsheetml/2006/main" count="169" uniqueCount="161">
  <si>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</si>
  <si>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</si>
  <si>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</si>
  <si>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</si>
  <si>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</si>
  <si>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</si>
  <si>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</si>
  <si>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</si>
  <si>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</si>
  <si>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</si>
  <si>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</si>
  <si>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</si>
  <si>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</si>
  <si>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</si>
  <si>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</si>
  <si>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</si>
  <si>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</si>
  <si>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</si>
  <si>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</si>
  <si>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</si>
  <si>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</si>
  <si>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</si>
  <si>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</si>
  <si>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</si>
  <si>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</si>
  <si>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</si>
  <si>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</si>
  <si>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</si>
  <si>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</si>
  <si>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</si>
  <si>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</si>
  <si>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</si>
  <si>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</si>
  <si>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</si>
  <si>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</si>
  <si>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</si>
  <si>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</si>
  <si>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</si>
  <si>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</si>
  <si>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</si>
  <si>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</si>
  <si>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</si>
  <si>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</si>
  <si>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</si>
  <si>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</si>
  <si>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</si>
  <si>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</si>
  <si>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</si>
  <si>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</si>
  <si>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</si>
  <si>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</si>
  <si>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</si>
  <si>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</si>
  <si>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</si>
  <si>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</si>
  <si>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</si>
  <si>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</si>
  <si>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</si>
  <si>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</si>
  <si>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</si>
  <si>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</si>
  <si>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</si>
  <si>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</si>
  <si>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</si>
  <si>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</si>
  <si>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</si>
  <si>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</si>
  <si>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</si>
  <si>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</si>
  <si>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</si>
  <si>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</si>
  <si>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</si>
  <si>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</si>
  <si>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</si>
  <si>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</si>
  <si>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</si>
  <si>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</si>
  <si>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</si>
  <si>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</si>
  <si>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</si>
  <si>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</si>
  <si>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</si>
  <si>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</si>
  <si>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</si>
  <si>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</si>
  <si>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</si>
  <si>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</si>
  <si>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</si>
  <si>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</si>
  <si>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</si>
  <si>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</si>
  <si>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</si>
  <si>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</si>
  <si>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</si>
  <si>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</si>
  <si>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</si>
  <si>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</si>
  <si>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</si>
  <si>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</si>
  <si>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</si>
  <si>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</si>
  <si>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</si>
  <si>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</si>
  <si>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</si>
  <si>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</si>
  <si>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</si>
  <si>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</si>
  <si>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</si>
  <si>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</si>
  <si>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</si>
  <si>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</si>
  <si>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</si>
  <si>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</si>
  <si>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</si>
  <si>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</si>
  <si>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</si>
  <si>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</si>
  <si>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</si>
  <si>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</si>
  <si>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</si>
  <si>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</si>
  <si>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</si>
  <si>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</si>
  <si>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</si>
  <si>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</si>
  <si>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</si>
  <si>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</si>
  <si>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</si>
  <si>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</si>
  <si>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</si>
  <si>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</si>
  <si>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</si>
  <si>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</si>
  <si>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</si>
  <si>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</si>
  <si>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</si>
  <si>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</si>
  <si>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</si>
  <si>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</si>
  <si>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</si>
  <si>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</si>
  <si>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</si>
  <si>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</si>
  <si>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</si>
  <si>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</si>
  <si>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</si>
  <si>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</si>
  <si>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</si>
  <si>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</si>
  <si>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</si>
  <si>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</si>
  <si>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</si>
  <si>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</si>
  <si>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</si>
  <si>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</si>
  <si>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</si>
  <si>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</si>
  <si>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</si>
  <si>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</si>
  <si>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</si>
  <si>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 xml:space="preserve">Osnova_I-Shop_0-10-24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</si>
</sst>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VLOOKUP('I-Shop_0-10-24 '!H2,Лист2!A:P,16,FALSE)</f>
        <v>909.09</v>
      </c>
      <c r="F2" s="132">
        <f>VLOOKUP(H$2,Лист2!$A:$H,8,0)</f>
        <v>99999.998999999996</v>
      </c>
      <c r="G2" s="177">
        <f ca="1">TODAY()</f>
        <v>45762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99999.998999999996</v>
      </c>
      <c r="F3" s="221" t="str">
        <f>IF(E3="x","Збільшіть суму",IF(E3="y","Зменшіть суму",""))</f>
        <v/>
      </c>
      <c r="G3" s="133">
        <f>Назви!B32</f>
        <v>30.4</v>
      </c>
      <c r="H3" s="223">
        <v>90909.09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2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61">
        <v>90909.09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3">
        <f>F5+F5*F11+F15+F5*F17</f>
        <v>99999.998999999996</v>
      </c>
      <c r="G7" s="164"/>
      <c r="H7" s="165"/>
      <c r="I7" s="42"/>
      <c r="J7" s="4"/>
      <c r="K7" s="37"/>
      <c r="L7" s="51" t="str">
        <f>Лист2!A4</f>
        <v xml:space="preserve">Osnova_I-Shop_0-10-24 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40">
        <f>VLOOKUP(H$2,Лист2!$A:$J,9,0)</f>
        <v>10</v>
      </c>
      <c r="G13" s="175"/>
      <c r="H13" s="173"/>
      <c r="I13" s="120"/>
      <c r="J13" s="4"/>
      <c r="K13" s="37"/>
      <c r="L13" s="51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6">
        <f>VLOOKUP(H$2,Лист2!$A:$J,10,0)</f>
        <v>0</v>
      </c>
      <c r="G15" s="175"/>
      <c r="H15" s="173"/>
      <c r="I15" s="120"/>
      <c r="J15" s="51"/>
      <c r="K15" s="37"/>
      <c r="L15" s="51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4">
        <f>VLOOKUP(H$2,Лист2!$A:$K,11,0)</f>
        <v>0.1</v>
      </c>
      <c r="G17" s="138"/>
      <c r="H17" s="139"/>
      <c r="I17" s="42"/>
      <c r="J17" s="51"/>
      <c r="K17" s="37"/>
      <c r="L17" s="5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99999.998999999996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60">
        <f>G100-E3</f>
        <v>83878.180979399956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4">
        <f>E3+F24</f>
        <v>183878.17997939995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7">
        <f ca="1">XIRR(G39:G87,C39:C87)</f>
        <v>0.85075484514236455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45762</v>
      </c>
      <c r="D39" s="91"/>
      <c r="E39" s="92"/>
      <c r="F39" s="91"/>
      <c r="G39" s="158">
        <f>-F5</f>
        <v>-90909.09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45792</v>
      </c>
      <c r="D40" s="19">
        <f>IF(B40&lt;=$F$21,$F$7/$F$21,0)</f>
        <v>4166.6666249999998</v>
      </c>
      <c r="E40" s="20">
        <f>IF(AND(B40&gt;F$13,B40&lt;=$F$21),F$7*F$19,0)</f>
        <v>0</v>
      </c>
      <c r="F40" s="182">
        <f>IF(B40&lt;=$F$21,F$5*F$9/12,0)</f>
        <v>0.75757574999999999</v>
      </c>
      <c r="G40" s="198">
        <f t="shared" ref="G40:G71" si="0">IF(B$40&lt;=F$21,D40+E40+F40,0)</f>
        <v>4167.4242007499997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45823</v>
      </c>
      <c r="D41" s="19">
        <f t="shared" ref="D41:D87" si="2">IF(B41&lt;=$F$21,$F$7/$F$21,0)</f>
        <v>4166.6666249999998</v>
      </c>
      <c r="E41" s="20">
        <f t="shared" ref="E41:E99" si="3">IF(AND(B41&gt;F$13,B41&lt;=$F$21),F$7*F$19,0)</f>
        <v>0</v>
      </c>
      <c r="F41" s="20">
        <f t="shared" ref="F41:F99" si="4">IF(B41&lt;=$F$21,F$5*F$9/12,0)</f>
        <v>0.75757574999999999</v>
      </c>
      <c r="G41" s="198">
        <f t="shared" si="0"/>
        <v>4167.4242007499997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45853</v>
      </c>
      <c r="D42" s="19">
        <f t="shared" si="2"/>
        <v>4166.6666249999998</v>
      </c>
      <c r="E42" s="20">
        <f t="shared" si="3"/>
        <v>0</v>
      </c>
      <c r="F42" s="20">
        <f t="shared" si="4"/>
        <v>0.75757574999999999</v>
      </c>
      <c r="G42" s="198">
        <f t="shared" si="0"/>
        <v>4167.4242007499997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45884</v>
      </c>
      <c r="D43" s="19">
        <f t="shared" si="2"/>
        <v>4166.6666249999998</v>
      </c>
      <c r="E43" s="20">
        <f t="shared" si="3"/>
        <v>0</v>
      </c>
      <c r="F43" s="20">
        <f t="shared" si="4"/>
        <v>0.75757574999999999</v>
      </c>
      <c r="G43" s="198">
        <f t="shared" si="0"/>
        <v>4167.4242007499997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45915</v>
      </c>
      <c r="D44" s="19">
        <f t="shared" si="2"/>
        <v>4166.6666249999998</v>
      </c>
      <c r="E44" s="20">
        <f t="shared" si="3"/>
        <v>0</v>
      </c>
      <c r="F44" s="20">
        <f t="shared" si="4"/>
        <v>0.75757574999999999</v>
      </c>
      <c r="G44" s="198">
        <f t="shared" si="0"/>
        <v>4167.4242007499997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45945</v>
      </c>
      <c r="D45" s="19">
        <f t="shared" si="2"/>
        <v>4166.6666249999998</v>
      </c>
      <c r="E45" s="20">
        <f t="shared" si="3"/>
        <v>0</v>
      </c>
      <c r="F45" s="20">
        <f t="shared" si="4"/>
        <v>0.75757574999999999</v>
      </c>
      <c r="G45" s="198">
        <f t="shared" si="0"/>
        <v>4167.4242007499997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45976</v>
      </c>
      <c r="D46" s="19">
        <f t="shared" si="2"/>
        <v>4166.6666249999998</v>
      </c>
      <c r="E46" s="20">
        <f t="shared" si="3"/>
        <v>0</v>
      </c>
      <c r="F46" s="20">
        <f t="shared" si="4"/>
        <v>0.75757574999999999</v>
      </c>
      <c r="G46" s="198">
        <f t="shared" si="0"/>
        <v>4167.4242007499997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46006</v>
      </c>
      <c r="D47" s="19">
        <f t="shared" si="2"/>
        <v>4166.6666249999998</v>
      </c>
      <c r="E47" s="20">
        <f t="shared" si="3"/>
        <v>0</v>
      </c>
      <c r="F47" s="20">
        <f t="shared" si="4"/>
        <v>0.75757574999999999</v>
      </c>
      <c r="G47" s="198">
        <f t="shared" si="0"/>
        <v>4167.4242007499997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46037</v>
      </c>
      <c r="D48" s="19">
        <f t="shared" si="2"/>
        <v>4166.6666249999998</v>
      </c>
      <c r="E48" s="20">
        <f t="shared" si="3"/>
        <v>0</v>
      </c>
      <c r="F48" s="20">
        <f t="shared" si="4"/>
        <v>0.75757574999999999</v>
      </c>
      <c r="G48" s="198">
        <f t="shared" si="0"/>
        <v>4167.4242007499997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46068</v>
      </c>
      <c r="D49" s="19">
        <f t="shared" si="2"/>
        <v>4166.6666249999998</v>
      </c>
      <c r="E49" s="20">
        <f t="shared" si="3"/>
        <v>0</v>
      </c>
      <c r="F49" s="20">
        <f t="shared" si="4"/>
        <v>0.75757574999999999</v>
      </c>
      <c r="G49" s="198">
        <f t="shared" si="0"/>
        <v>4167.4242007499997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46096</v>
      </c>
      <c r="D50" s="19">
        <f t="shared" si="2"/>
        <v>4166.6666249999998</v>
      </c>
      <c r="E50" s="20">
        <f t="shared" si="3"/>
        <v>5989.9999400999995</v>
      </c>
      <c r="F50" s="20">
        <f t="shared" si="4"/>
        <v>0.75757574999999999</v>
      </c>
      <c r="G50" s="198">
        <f t="shared" si="0"/>
        <v>10157.42414085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46127</v>
      </c>
      <c r="D51" s="19">
        <f t="shared" si="2"/>
        <v>4166.6666249999998</v>
      </c>
      <c r="E51" s="20">
        <f t="shared" si="3"/>
        <v>5989.9999400999995</v>
      </c>
      <c r="F51" s="20">
        <f t="shared" si="4"/>
        <v>0.75757574999999999</v>
      </c>
      <c r="G51" s="198">
        <f t="shared" si="0"/>
        <v>10157.42414085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46157</v>
      </c>
      <c r="D52" s="19">
        <f t="shared" si="2"/>
        <v>4166.6666249999998</v>
      </c>
      <c r="E52" s="20">
        <f t="shared" si="3"/>
        <v>5989.9999400999995</v>
      </c>
      <c r="F52" s="20">
        <f t="shared" si="4"/>
        <v>0.75757574999999999</v>
      </c>
      <c r="G52" s="198">
        <f t="shared" si="0"/>
        <v>10157.42414085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46188</v>
      </c>
      <c r="D53" s="19">
        <f t="shared" si="2"/>
        <v>4166.6666249999998</v>
      </c>
      <c r="E53" s="20">
        <f t="shared" si="3"/>
        <v>5989.9999400999995</v>
      </c>
      <c r="F53" s="20">
        <f t="shared" si="4"/>
        <v>0.75757574999999999</v>
      </c>
      <c r="G53" s="198">
        <f t="shared" si="0"/>
        <v>10157.42414085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46218</v>
      </c>
      <c r="D54" s="19">
        <f t="shared" si="2"/>
        <v>4166.6666249999998</v>
      </c>
      <c r="E54" s="20">
        <f t="shared" si="3"/>
        <v>5989.9999400999995</v>
      </c>
      <c r="F54" s="20">
        <f t="shared" si="4"/>
        <v>0.75757574999999999</v>
      </c>
      <c r="G54" s="198">
        <f t="shared" si="0"/>
        <v>10157.42414085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46249</v>
      </c>
      <c r="D55" s="19">
        <f t="shared" si="2"/>
        <v>4166.6666249999998</v>
      </c>
      <c r="E55" s="20">
        <f t="shared" si="3"/>
        <v>5989.9999400999995</v>
      </c>
      <c r="F55" s="20">
        <f t="shared" si="4"/>
        <v>0.75757574999999999</v>
      </c>
      <c r="G55" s="198">
        <f t="shared" si="0"/>
        <v>10157.42414085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46280</v>
      </c>
      <c r="D56" s="19">
        <f t="shared" si="2"/>
        <v>4166.6666249999998</v>
      </c>
      <c r="E56" s="20">
        <f t="shared" si="3"/>
        <v>5989.9999400999995</v>
      </c>
      <c r="F56" s="20">
        <f t="shared" si="4"/>
        <v>0.75757574999999999</v>
      </c>
      <c r="G56" s="198">
        <f t="shared" si="0"/>
        <v>10157.42414085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46310</v>
      </c>
      <c r="D57" s="19">
        <f t="shared" si="2"/>
        <v>4166.6666249999998</v>
      </c>
      <c r="E57" s="20">
        <f t="shared" si="3"/>
        <v>5989.9999400999995</v>
      </c>
      <c r="F57" s="20">
        <f t="shared" si="4"/>
        <v>0.75757574999999999</v>
      </c>
      <c r="G57" s="198">
        <f t="shared" si="0"/>
        <v>10157.42414085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46341</v>
      </c>
      <c r="D58" s="19">
        <f t="shared" si="2"/>
        <v>4166.6666249999998</v>
      </c>
      <c r="E58" s="20">
        <f t="shared" si="3"/>
        <v>5989.9999400999995</v>
      </c>
      <c r="F58" s="20">
        <f t="shared" si="4"/>
        <v>0.75757574999999999</v>
      </c>
      <c r="G58" s="198">
        <f t="shared" si="0"/>
        <v>10157.42414085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46371</v>
      </c>
      <c r="D59" s="19">
        <f t="shared" si="2"/>
        <v>4166.6666249999998</v>
      </c>
      <c r="E59" s="20">
        <f t="shared" si="3"/>
        <v>5989.9999400999995</v>
      </c>
      <c r="F59" s="20">
        <f t="shared" si="4"/>
        <v>0.75757574999999999</v>
      </c>
      <c r="G59" s="198">
        <f t="shared" si="0"/>
        <v>10157.42414085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46402</v>
      </c>
      <c r="D60" s="19">
        <f t="shared" si="2"/>
        <v>4166.6666249999998</v>
      </c>
      <c r="E60" s="20">
        <f t="shared" si="3"/>
        <v>5989.9999400999995</v>
      </c>
      <c r="F60" s="20">
        <f t="shared" si="4"/>
        <v>0.75757574999999999</v>
      </c>
      <c r="G60" s="198">
        <f t="shared" si="0"/>
        <v>10157.42414085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46433</v>
      </c>
      <c r="D61" s="19">
        <f t="shared" si="2"/>
        <v>4166.6666249999998</v>
      </c>
      <c r="E61" s="20">
        <f t="shared" si="3"/>
        <v>5989.9999400999995</v>
      </c>
      <c r="F61" s="20">
        <f t="shared" si="4"/>
        <v>0.75757574999999999</v>
      </c>
      <c r="G61" s="198">
        <f t="shared" si="0"/>
        <v>10157.42414085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46461</v>
      </c>
      <c r="D62" s="19">
        <f t="shared" si="2"/>
        <v>4166.6666249999998</v>
      </c>
      <c r="E62" s="20">
        <f t="shared" si="3"/>
        <v>5989.9999400999995</v>
      </c>
      <c r="F62" s="20">
        <f t="shared" si="4"/>
        <v>0.75757574999999999</v>
      </c>
      <c r="G62" s="198">
        <f t="shared" si="0"/>
        <v>10157.42414085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46492</v>
      </c>
      <c r="D63" s="19">
        <f t="shared" si="2"/>
        <v>4166.6666249999998</v>
      </c>
      <c r="E63" s="20">
        <f t="shared" si="3"/>
        <v>5989.9999400999995</v>
      </c>
      <c r="F63" s="20">
        <f t="shared" si="4"/>
        <v>0.75757574999999999</v>
      </c>
      <c r="G63" s="198">
        <f t="shared" si="0"/>
        <v>10157.42414085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46522</v>
      </c>
      <c r="D64" s="19">
        <f t="shared" si="2"/>
        <v>0</v>
      </c>
      <c r="E64" s="20">
        <f t="shared" si="3"/>
        <v>0</v>
      </c>
      <c r="F64" s="2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46553</v>
      </c>
      <c r="D65" s="19">
        <f t="shared" si="2"/>
        <v>0</v>
      </c>
      <c r="E65" s="20">
        <f t="shared" si="3"/>
        <v>0</v>
      </c>
      <c r="F65" s="2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46583</v>
      </c>
      <c r="D66" s="19">
        <f t="shared" si="2"/>
        <v>0</v>
      </c>
      <c r="E66" s="20">
        <f t="shared" si="3"/>
        <v>0</v>
      </c>
      <c r="F66" s="2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46614</v>
      </c>
      <c r="D67" s="19">
        <f t="shared" si="2"/>
        <v>0</v>
      </c>
      <c r="E67" s="20">
        <f t="shared" si="3"/>
        <v>0</v>
      </c>
      <c r="F67" s="2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46645</v>
      </c>
      <c r="D68" s="19">
        <f t="shared" si="2"/>
        <v>0</v>
      </c>
      <c r="E68" s="20">
        <f t="shared" si="3"/>
        <v>0</v>
      </c>
      <c r="F68" s="2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46675</v>
      </c>
      <c r="D69" s="19">
        <f t="shared" si="2"/>
        <v>0</v>
      </c>
      <c r="E69" s="20">
        <f t="shared" si="3"/>
        <v>0</v>
      </c>
      <c r="F69" s="2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46706</v>
      </c>
      <c r="D70" s="19">
        <f t="shared" si="2"/>
        <v>0</v>
      </c>
      <c r="E70" s="20">
        <f t="shared" si="3"/>
        <v>0</v>
      </c>
      <c r="F70" s="2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46736</v>
      </c>
      <c r="D71" s="19">
        <f t="shared" si="2"/>
        <v>0</v>
      </c>
      <c r="E71" s="20">
        <f t="shared" si="3"/>
        <v>0</v>
      </c>
      <c r="F71" s="2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46767</v>
      </c>
      <c r="D72" s="19">
        <f t="shared" si="2"/>
        <v>0</v>
      </c>
      <c r="E72" s="20">
        <f t="shared" si="3"/>
        <v>0</v>
      </c>
      <c r="F72" s="2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46798</v>
      </c>
      <c r="D73" s="19">
        <f t="shared" si="2"/>
        <v>0</v>
      </c>
      <c r="E73" s="20">
        <f t="shared" si="3"/>
        <v>0</v>
      </c>
      <c r="F73" s="2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46827</v>
      </c>
      <c r="D74" s="19">
        <f t="shared" si="2"/>
        <v>0</v>
      </c>
      <c r="E74" s="20">
        <f t="shared" si="3"/>
        <v>0</v>
      </c>
      <c r="F74" s="2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46858</v>
      </c>
      <c r="D75" s="19">
        <f t="shared" si="2"/>
        <v>0</v>
      </c>
      <c r="E75" s="20">
        <f t="shared" si="3"/>
        <v>0</v>
      </c>
      <c r="F75" s="2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46888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46919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46949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46980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47011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47041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47072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47102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47133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47164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47192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47223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47253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47284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47314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47345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47376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47406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47437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47467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47498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47529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47557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47588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99999.998999999967</v>
      </c>
      <c r="E100" s="93">
        <f>SUM(E40:E99)</f>
        <v>83859.999161399988</v>
      </c>
      <c r="F100" s="99">
        <f>SUM(F40:F99)</f>
        <v>18.18181800000001</v>
      </c>
      <c r="G100" s="211">
        <f>SUM(G40:H99)</f>
        <v>183878.17997939995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dEALiZ1eWZSA5JubKd8yE8AfNhD3OkbkvWGgtI5siSohF0S+SlTq4olfRu+T3wOI6a8JIJ/thArZtUyaySGpQ==" saltValue="ekab7AYDMaflltN7P0dl+A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9" t="s">
        <v>154</v>
      </c>
      <c r="E5" s="179" t="s">
        <v>49</v>
      </c>
    </row>
    <row r="6" spans="2:11" ht="13.15" customHeight="1" x14ac:dyDescent="0.2">
      <c r="B6" s="231" t="s">
        <v>155</v>
      </c>
      <c r="C6" s="232"/>
      <c r="D6" s="178" t="s">
        <v>61</v>
      </c>
      <c r="E6" s="178" t="s">
        <v>62</v>
      </c>
    </row>
    <row r="7" spans="2:11" x14ac:dyDescent="0.2">
      <c r="B7" s="233"/>
      <c r="C7" s="234"/>
      <c r="D7" s="178" t="s">
        <v>63</v>
      </c>
      <c r="E7" s="178" t="s">
        <v>64</v>
      </c>
    </row>
    <row r="8" spans="2:11" x14ac:dyDescent="0.2">
      <c r="B8" s="233"/>
      <c r="C8" s="234"/>
      <c r="D8" s="178" t="s">
        <v>65</v>
      </c>
      <c r="E8" s="178" t="s">
        <v>66</v>
      </c>
    </row>
    <row r="9" spans="2:11" x14ac:dyDescent="0.2">
      <c r="B9" s="233"/>
      <c r="C9" s="234"/>
      <c r="D9" s="178" t="s">
        <v>67</v>
      </c>
      <c r="E9" s="178" t="s">
        <v>68</v>
      </c>
    </row>
    <row r="10" spans="2:11" x14ac:dyDescent="0.2">
      <c r="B10" s="233"/>
      <c r="C10" s="234"/>
      <c r="D10" s="178" t="s">
        <v>69</v>
      </c>
      <c r="E10" s="178" t="s">
        <v>57</v>
      </c>
    </row>
    <row r="11" spans="2:11" x14ac:dyDescent="0.2">
      <c r="B11" s="233"/>
      <c r="C11" s="234"/>
      <c r="D11" s="178" t="s">
        <v>70</v>
      </c>
      <c r="E11" s="178" t="s">
        <v>71</v>
      </c>
    </row>
    <row r="12" spans="2:11" x14ac:dyDescent="0.2">
      <c r="B12" s="233"/>
      <c r="C12" s="234"/>
      <c r="D12" s="178" t="s">
        <v>72</v>
      </c>
      <c r="E12" s="178" t="s">
        <v>73</v>
      </c>
    </row>
    <row r="13" spans="2:11" x14ac:dyDescent="0.2">
      <c r="B13" s="233"/>
      <c r="C13" s="234"/>
      <c r="D13" s="178" t="s">
        <v>74</v>
      </c>
      <c r="E13" s="178" t="s">
        <v>75</v>
      </c>
    </row>
    <row r="14" spans="2:11" x14ac:dyDescent="0.2">
      <c r="B14" s="233"/>
      <c r="C14" s="234"/>
      <c r="D14" s="178" t="s">
        <v>76</v>
      </c>
      <c r="E14" s="178" t="s">
        <v>77</v>
      </c>
    </row>
    <row r="15" spans="2:11" x14ac:dyDescent="0.2">
      <c r="B15" s="233"/>
      <c r="C15" s="234"/>
      <c r="D15" s="178" t="s">
        <v>78</v>
      </c>
      <c r="E15" s="178" t="s">
        <v>79</v>
      </c>
    </row>
    <row r="16" spans="2:11" x14ac:dyDescent="0.2">
      <c r="B16" s="233"/>
      <c r="C16" s="234"/>
      <c r="D16" s="178" t="s">
        <v>80</v>
      </c>
      <c r="E16" s="178" t="s">
        <v>81</v>
      </c>
    </row>
    <row r="17" spans="2:5" x14ac:dyDescent="0.2">
      <c r="B17" s="233"/>
      <c r="C17" s="234"/>
      <c r="D17" s="178" t="s">
        <v>82</v>
      </c>
      <c r="E17" s="178" t="s">
        <v>83</v>
      </c>
    </row>
    <row r="18" spans="2:5" x14ac:dyDescent="0.2">
      <c r="B18" s="233"/>
      <c r="C18" s="234"/>
      <c r="D18" s="178" t="s">
        <v>84</v>
      </c>
      <c r="E18" s="178" t="s">
        <v>85</v>
      </c>
    </row>
    <row r="19" spans="2:5" x14ac:dyDescent="0.2">
      <c r="B19" s="233"/>
      <c r="C19" s="234"/>
      <c r="D19" s="178" t="s">
        <v>86</v>
      </c>
      <c r="E19" s="178" t="s">
        <v>87</v>
      </c>
    </row>
    <row r="20" spans="2:5" x14ac:dyDescent="0.2">
      <c r="B20" s="233"/>
      <c r="C20" s="234"/>
      <c r="D20" s="178" t="s">
        <v>88</v>
      </c>
      <c r="E20" s="178" t="s">
        <v>89</v>
      </c>
    </row>
    <row r="21" spans="2:5" x14ac:dyDescent="0.2">
      <c r="B21" s="233"/>
      <c r="C21" s="234"/>
      <c r="D21" s="178" t="s">
        <v>90</v>
      </c>
      <c r="E21" s="178" t="s">
        <v>91</v>
      </c>
    </row>
    <row r="22" spans="2:5" x14ac:dyDescent="0.2">
      <c r="B22" s="233"/>
      <c r="C22" s="234"/>
      <c r="D22" s="178" t="s">
        <v>92</v>
      </c>
      <c r="E22" s="178" t="s">
        <v>93</v>
      </c>
    </row>
    <row r="23" spans="2:5" x14ac:dyDescent="0.2">
      <c r="B23" s="233"/>
      <c r="C23" s="234"/>
      <c r="D23" s="178" t="s">
        <v>94</v>
      </c>
      <c r="E23" s="178" t="s">
        <v>95</v>
      </c>
    </row>
    <row r="24" spans="2:5" x14ac:dyDescent="0.2">
      <c r="B24" s="233"/>
      <c r="C24" s="234"/>
      <c r="D24" s="178" t="s">
        <v>96</v>
      </c>
      <c r="E24" s="178" t="s">
        <v>97</v>
      </c>
    </row>
    <row r="25" spans="2:5" x14ac:dyDescent="0.2">
      <c r="B25" s="233"/>
      <c r="C25" s="234"/>
      <c r="D25" s="178" t="s">
        <v>98</v>
      </c>
      <c r="E25" s="178" t="s">
        <v>99</v>
      </c>
    </row>
    <row r="26" spans="2:5" x14ac:dyDescent="0.2">
      <c r="B26" s="233"/>
      <c r="C26" s="234"/>
      <c r="D26" s="178" t="s">
        <v>100</v>
      </c>
      <c r="E26" s="178" t="s">
        <v>101</v>
      </c>
    </row>
    <row r="27" spans="2:5" x14ac:dyDescent="0.2">
      <c r="B27" s="233"/>
      <c r="C27" s="234"/>
      <c r="D27" s="178" t="s">
        <v>102</v>
      </c>
      <c r="E27" s="178" t="s">
        <v>103</v>
      </c>
    </row>
    <row r="28" spans="2:5" x14ac:dyDescent="0.2">
      <c r="B28" s="233"/>
      <c r="C28" s="234"/>
      <c r="D28" s="178" t="s">
        <v>104</v>
      </c>
      <c r="E28" s="178" t="s">
        <v>105</v>
      </c>
    </row>
    <row r="29" spans="2:5" x14ac:dyDescent="0.2">
      <c r="B29" s="233"/>
      <c r="C29" s="234"/>
      <c r="D29" s="178" t="s">
        <v>50</v>
      </c>
      <c r="E29" s="178" t="s">
        <v>51</v>
      </c>
    </row>
    <row r="30" spans="2:5" x14ac:dyDescent="0.2">
      <c r="B30" s="233"/>
      <c r="C30" s="234"/>
      <c r="D30" s="178" t="s">
        <v>106</v>
      </c>
      <c r="E30" s="178" t="s">
        <v>107</v>
      </c>
    </row>
    <row r="31" spans="2:5" x14ac:dyDescent="0.2">
      <c r="B31" s="233"/>
      <c r="C31" s="234"/>
      <c r="D31" s="178" t="s">
        <v>108</v>
      </c>
      <c r="E31" s="178" t="s">
        <v>109</v>
      </c>
    </row>
    <row r="32" spans="2:5" x14ac:dyDescent="0.2">
      <c r="B32" s="233"/>
      <c r="C32" s="234"/>
      <c r="D32" s="178" t="s">
        <v>110</v>
      </c>
      <c r="E32" s="178" t="s">
        <v>52</v>
      </c>
    </row>
    <row r="33" spans="2:5" x14ac:dyDescent="0.2">
      <c r="B33" s="233"/>
      <c r="C33" s="234"/>
      <c r="D33" s="178" t="s">
        <v>111</v>
      </c>
      <c r="E33" s="178" t="s">
        <v>112</v>
      </c>
    </row>
    <row r="34" spans="2:5" x14ac:dyDescent="0.2">
      <c r="B34" s="233"/>
      <c r="C34" s="234"/>
      <c r="D34" s="178" t="s">
        <v>113</v>
      </c>
      <c r="E34" s="178" t="s">
        <v>114</v>
      </c>
    </row>
    <row r="35" spans="2:5" x14ac:dyDescent="0.2">
      <c r="B35" s="233"/>
      <c r="C35" s="234"/>
      <c r="D35" s="178" t="s">
        <v>117</v>
      </c>
      <c r="E35" s="178" t="s">
        <v>118</v>
      </c>
    </row>
    <row r="36" spans="2:5" x14ac:dyDescent="0.2">
      <c r="B36" s="233"/>
      <c r="C36" s="234"/>
      <c r="D36" s="178" t="s">
        <v>119</v>
      </c>
      <c r="E36" s="178" t="s">
        <v>120</v>
      </c>
    </row>
    <row r="37" spans="2:5" x14ac:dyDescent="0.2">
      <c r="B37" s="233"/>
      <c r="C37" s="234"/>
      <c r="D37" s="178" t="s">
        <v>121</v>
      </c>
      <c r="E37" s="178" t="s">
        <v>122</v>
      </c>
    </row>
    <row r="38" spans="2:5" x14ac:dyDescent="0.2">
      <c r="B38" s="233"/>
      <c r="C38" s="234"/>
      <c r="D38" s="178" t="s">
        <v>123</v>
      </c>
      <c r="E38" s="178" t="s">
        <v>124</v>
      </c>
    </row>
    <row r="39" spans="2:5" x14ac:dyDescent="0.2">
      <c r="B39" s="233"/>
      <c r="C39" s="234"/>
      <c r="D39" s="178" t="s">
        <v>125</v>
      </c>
      <c r="E39" s="178" t="s">
        <v>126</v>
      </c>
    </row>
    <row r="40" spans="2:5" x14ac:dyDescent="0.2">
      <c r="B40" s="233"/>
      <c r="C40" s="234"/>
      <c r="D40" s="178" t="s">
        <v>53</v>
      </c>
      <c r="E40" s="178" t="s">
        <v>127</v>
      </c>
    </row>
    <row r="41" spans="2:5" x14ac:dyDescent="0.2">
      <c r="B41" s="233"/>
      <c r="C41" s="234"/>
      <c r="D41" s="178" t="s">
        <v>128</v>
      </c>
      <c r="E41" s="178" t="s">
        <v>129</v>
      </c>
    </row>
    <row r="42" spans="2:5" x14ac:dyDescent="0.2">
      <c r="B42" s="233"/>
      <c r="C42" s="234"/>
      <c r="D42" s="178" t="s">
        <v>130</v>
      </c>
      <c r="E42" s="178" t="s">
        <v>131</v>
      </c>
    </row>
    <row r="43" spans="2:5" x14ac:dyDescent="0.2">
      <c r="B43" s="233"/>
      <c r="C43" s="234"/>
      <c r="D43" s="178" t="s">
        <v>132</v>
      </c>
      <c r="E43" s="178" t="s">
        <v>133</v>
      </c>
    </row>
    <row r="44" spans="2:5" x14ac:dyDescent="0.2">
      <c r="B44" s="233"/>
      <c r="C44" s="234"/>
      <c r="D44" s="178" t="s">
        <v>134</v>
      </c>
      <c r="E44" s="178" t="s">
        <v>135</v>
      </c>
    </row>
    <row r="45" spans="2:5" x14ac:dyDescent="0.2">
      <c r="B45" s="233"/>
      <c r="C45" s="234"/>
      <c r="D45" s="178" t="s">
        <v>54</v>
      </c>
      <c r="E45" s="178" t="s">
        <v>55</v>
      </c>
    </row>
    <row r="46" spans="2:5" x14ac:dyDescent="0.2">
      <c r="B46" s="233"/>
      <c r="C46" s="234"/>
      <c r="D46" s="178" t="s">
        <v>136</v>
      </c>
      <c r="E46" s="178" t="s">
        <v>137</v>
      </c>
    </row>
    <row r="47" spans="2:5" x14ac:dyDescent="0.2">
      <c r="B47" s="233"/>
      <c r="C47" s="234"/>
      <c r="D47" s="178" t="s">
        <v>138</v>
      </c>
      <c r="E47" s="178" t="s">
        <v>56</v>
      </c>
    </row>
    <row r="48" spans="2:5" x14ac:dyDescent="0.2">
      <c r="B48" s="233"/>
      <c r="C48" s="234"/>
      <c r="D48" s="178" t="s">
        <v>139</v>
      </c>
      <c r="E48" s="178" t="s">
        <v>140</v>
      </c>
    </row>
    <row r="49" spans="2:5" x14ac:dyDescent="0.2">
      <c r="B49" s="233"/>
      <c r="C49" s="234"/>
      <c r="D49" s="178" t="s">
        <v>141</v>
      </c>
      <c r="E49" s="178" t="s">
        <v>142</v>
      </c>
    </row>
    <row r="50" spans="2:5" x14ac:dyDescent="0.2">
      <c r="B50" s="233"/>
      <c r="C50" s="234"/>
      <c r="D50" s="178" t="s">
        <v>145</v>
      </c>
      <c r="E50" s="178" t="s">
        <v>146</v>
      </c>
    </row>
    <row r="51" spans="2:5" x14ac:dyDescent="0.2">
      <c r="B51" s="233"/>
      <c r="C51" s="234"/>
      <c r="D51" s="178" t="s">
        <v>147</v>
      </c>
      <c r="E51" s="178" t="s">
        <v>148</v>
      </c>
    </row>
    <row r="52" spans="2:5" x14ac:dyDescent="0.2">
      <c r="B52" s="233"/>
      <c r="C52" s="234"/>
      <c r="D52" s="178" t="s">
        <v>149</v>
      </c>
      <c r="E52" s="178" t="s">
        <v>150</v>
      </c>
    </row>
    <row r="53" spans="2:5" ht="13.15" customHeight="1" x14ac:dyDescent="0.2">
      <c r="B53" s="235"/>
      <c r="C53" s="236"/>
      <c r="D53" s="178" t="s">
        <v>58</v>
      </c>
      <c r="E53" s="178" t="s">
        <v>59</v>
      </c>
    </row>
    <row r="54" spans="2:5" x14ac:dyDescent="0.2">
      <c r="B54" s="237" t="s">
        <v>152</v>
      </c>
      <c r="C54" s="238"/>
      <c r="D54" s="183" t="s">
        <v>115</v>
      </c>
      <c r="E54" s="183" t="s">
        <v>116</v>
      </c>
    </row>
    <row r="55" spans="2:5" x14ac:dyDescent="0.2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F16" sqref="F16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90909.09</v>
      </c>
      <c r="C4" s="151">
        <v>24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90909,09 грн.</v>
      </c>
      <c r="H4" s="184">
        <f>B4+B4*K4</f>
        <v>99999.998999999996</v>
      </c>
      <c r="I4" s="151">
        <v>10</v>
      </c>
      <c r="K4" s="185">
        <v>0.1</v>
      </c>
      <c r="L4" s="153">
        <f t="shared" ref="L4" si="0">D4/12/(1-1/POWER(1+D4/12,C4))*H4+H4*F4</f>
        <v>10157.100606716089</v>
      </c>
      <c r="M4" s="154">
        <f>F4</f>
        <v>5.9900000000000002E-2</v>
      </c>
      <c r="N4" s="154"/>
      <c r="O4" s="155">
        <v>0</v>
      </c>
      <c r="P4" s="151">
        <v>909.09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I-Shop_0-10-24 </vt:lpstr>
      <vt:lpstr>Перелік партнерів</vt:lpstr>
      <vt:lpstr>Назви</vt:lpstr>
      <vt:lpstr>Лист2</vt:lpstr>
      <vt:lpstr>'I-Shop_0-10-24 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2025-04-15T08:29:18Z</dcterms:modified>
</cp:coreProperties>
</file>