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470E1E6F-93B8-4266-9185-2CEA21748DB1}" xr6:coauthVersionLast="47" xr6:coauthVersionMax="47" xr10:uidLastSave="{00000000-0000-0000-0000-000000000000}"/>
  <workbookProtection workbookAlgorithmName="SHA-512" workbookHashValue="/2wrR79aNNnGLXq1naSxHB37Kz0CDVsyEMLS/ciGgVW2HixecoxlegxFGTnRmtEfBgDl1RP9qqi7rTZ9jY1UrA==" workbookSaltValue="94E398wDeKQpflaCGPknuA==" workbookSpinCount="100000" lockStructure="1"/>
  <bookViews>
    <workbookView xWindow="-120" yWindow="-120" windowWidth="29040" windowHeight="15990" tabRatio="863" xr2:uid="{00000000-000D-0000-FFFF-FFFF00000000}"/>
  </bookViews>
  <sheets>
    <sheet name="NST Ідея_ТзОВ Армстронг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Ідея_ТзОВ Армстронг'!$A$1:$I$103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/>
  <c r="L9" i="164"/>
  <c r="L10" i="164"/>
  <c r="L11" i="164"/>
  <c r="L12" i="164"/>
  <c r="L13" i="164"/>
  <c r="G8" i="165"/>
  <c r="H8" i="165"/>
  <c r="L8" i="165" s="1"/>
  <c r="M8" i="165"/>
  <c r="G9" i="165"/>
  <c r="H9" i="165"/>
  <c r="L9" i="165" s="1"/>
  <c r="M9" i="165"/>
  <c r="G10" i="165"/>
  <c r="H10" i="165"/>
  <c r="L10" i="165" s="1"/>
  <c r="M10" i="165"/>
  <c r="M7" i="165"/>
  <c r="H7" i="165"/>
  <c r="L7" i="165" s="1"/>
  <c r="G7" i="165"/>
  <c r="H5" i="165" l="1"/>
  <c r="H6" i="165"/>
  <c r="F2" i="164" s="1"/>
  <c r="H4" i="165"/>
  <c r="E2" i="164"/>
  <c r="G2" i="164"/>
  <c r="G3" i="164"/>
  <c r="H3" i="164" l="1"/>
  <c r="G39" i="164"/>
  <c r="M6" i="165" l="1"/>
  <c r="L6" i="165"/>
  <c r="G6" i="165"/>
  <c r="M5" i="165"/>
  <c r="L5" i="165"/>
  <c r="G5" i="165"/>
  <c r="G4" i="165" l="1"/>
  <c r="L17" i="164" l="1"/>
  <c r="L14" i="164" l="1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66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75" i="164"/>
  <c r="E89" i="164"/>
  <c r="E92" i="164"/>
  <c r="E84" i="164"/>
  <c r="E64" i="164"/>
  <c r="D59" i="164" l="1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44" i="164" l="1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<sst xmlns="http://schemas.openxmlformats.org/spreadsheetml/2006/main" count="175" uniqueCount="167">
  <si>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</si>
  <si>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</si>
  <si>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</si>
  <si>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</si>
  <si>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</si>
  <si>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</si>
  <si>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</si>
  <si>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</si>
  <si>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</si>
  <si>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</si>
  <si>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</si>
  <si>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</si>
  <si>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</si>
  <si>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</si>
  <si>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</si>
  <si>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</si>
  <si>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</si>
  <si>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</si>
  <si>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</si>
  <si>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</si>
  <si>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</si>
  <si>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</si>
  <si>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</si>
  <si>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</si>
  <si>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</si>
  <si>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</si>
  <si>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</si>
  <si>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</si>
  <si>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</si>
  <si>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</si>
  <si>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</si>
  <si>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</si>
  <si>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</si>
  <si>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</si>
  <si>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</si>
  <si>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</si>
  <si>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</si>
  <si>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</si>
  <si>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</si>
  <si>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</si>
  <si>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</si>
  <si>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</si>
  <si>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</si>
  <si>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</si>
  <si>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</si>
  <si>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</si>
  <si>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</si>
  <si>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</si>
  <si>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</si>
  <si>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</si>
  <si>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</si>
  <si>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</si>
  <si>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</si>
  <si>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</si>
  <si>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</si>
  <si>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</si>
  <si>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</si>
  <si>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</si>
  <si>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</si>
  <si>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</si>
  <si>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</si>
  <si>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</si>
  <si>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</si>
  <si>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</si>
  <si>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</si>
  <si>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</si>
  <si>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</si>
  <si>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</si>
  <si>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</si>
  <si>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</si>
  <si>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</si>
  <si>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</si>
  <si>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</si>
  <si>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</si>
  <si>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</si>
  <si>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</si>
  <si>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</si>
  <si>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</si>
  <si>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</si>
  <si>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</si>
  <si>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</si>
  <si>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</si>
  <si>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</si>
  <si>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</si>
  <si>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</si>
  <si>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</si>
  <si>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</si>
  <si>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</si>
  <si>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</si>
  <si>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</si>
  <si>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</si>
  <si>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</si>
  <si>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</si>
  <si>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</si>
  <si>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</si>
  <si>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</si>
  <si>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</si>
  <si>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</si>
  <si>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</si>
  <si>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</si>
  <si>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</si>
  <si>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</si>
  <si>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</si>
  <si>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</si>
  <si>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</si>
  <si>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</si>
  <si>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</si>
  <si>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</si>
  <si>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</si>
  <si>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</si>
  <si>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</si>
  <si>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</si>
  <si>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</si>
  <si>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</si>
  <si>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</si>
  <si>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</si>
  <si>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</si>
  <si>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</si>
  <si>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</si>
  <si>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</si>
  <si>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</si>
  <si>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</si>
  <si>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</si>
  <si>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</si>
  <si>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</si>
  <si>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</si>
  <si>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</si>
  <si>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</si>
  <si>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</si>
  <si>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</si>
  <si>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</si>
  <si>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</si>
  <si>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</si>
  <si>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</si>
  <si>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</si>
  <si>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</si>
  <si>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</si>
  <si>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</si>
  <si>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</si>
  <si>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</si>
  <si>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</si>
  <si>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</si>
  <si>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</si>
  <si>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</si>
  <si>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</si>
  <si>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</si>
  <si>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</si>
  <si>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</si>
  <si>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</si>
  <si>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</si>
  <si>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</si>
  <si>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</si>
  <si>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</si>
  <si>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</si>
  <si>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</si>
  <si>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</si>
  <si>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</si>
  <si>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</si>
  <si>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</si>
  <si>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</si>
  <si>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Yabluka_0-6-12</t>
  </si>
  <si>
    <t>NST Ідея Yabluka_0-9-24</t>
  </si>
  <si>
    <t>NST Ідея Yabluka_0-5-12</t>
  </si>
  <si>
    <t>NST Ідея Yabluka_0-3-12</t>
  </si>
  <si>
    <t>NST Ідея Yabluka_0-0-12</t>
  </si>
  <si>
    <t>NST Ідея Yabluka_0-0-24</t>
  </si>
  <si>
    <t>NST Ідея Yabluka_0-0-36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</si>
</sst>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0" fontId="0" fillId="0" borderId="0" xfId="0" applyNumberFormat="1" applyProtection="1">
      <protection hidden="1"/>
    </xf>
    <xf numFmtId="10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921068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978218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5703125" style="4" bestFit="1" customWidth="1"/>
    <col min="4" max="4" width="15" style="4" bestFit="1" customWidth="1"/>
    <col min="5" max="5" width="31" style="4" customWidth="1"/>
    <col min="6" max="6" width="16.28515625" style="4" bestFit="1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VLOOKUP('NST Ідея_ТзОВ Армстронг'!H2,Лист2!A:P,16,FALSE)</f>
        <v>1000</v>
      </c>
      <c r="F2" s="132">
        <f>VLOOKUP(H$2,Лист2!$A:$H,8,0)</f>
        <v>199999.99859999999</v>
      </c>
      <c r="G2" s="177">
        <f ca="1">TODAY()</f>
        <v>45762</v>
      </c>
      <c r="H2" s="194" t="s">
        <v>164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51000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199999.99859999999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NST Ідея Yabluka_0-0-12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 t="str">
        <f>Лист2!A5</f>
        <v>NST Ідея Yabluka_0-0-24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Yabluka_0-0-36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Yabluka_0-3-12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Yabluka_0-5-12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 t="str">
        <f>Лист2!A9</f>
        <v>NST Ідея Yabluka_0-6-12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0</v>
      </c>
      <c r="G13" s="175"/>
      <c r="H13" s="173"/>
      <c r="I13" s="120"/>
      <c r="J13" s="4"/>
      <c r="K13" s="37"/>
      <c r="L13" s="51" t="str">
        <f>Лист2!A10</f>
        <v>NST Ідея Yabluka_0-9-24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12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16304.999999999985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66304.999999999985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0.71998637914657615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45762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45792</v>
      </c>
      <c r="D40" s="19">
        <f>IF(B40&lt;=$F$21,$F$7/$F$21,0)</f>
        <v>4250</v>
      </c>
      <c r="E40" s="20">
        <f>IF(AND(B40&gt;F$13,B40&lt;=$F$21),F$7*F$19,0)</f>
        <v>1275</v>
      </c>
      <c r="F40" s="182">
        <f>IF(B40&lt;=$F$21,F$5*F$9/12,0)</f>
        <v>0.41666666666666669</v>
      </c>
      <c r="G40" s="209">
        <f t="shared" ref="G40:G71" si="0">IF(B$40&lt;=F$21,D40+E40+F40,0)</f>
        <v>5525.416666666667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45823</v>
      </c>
      <c r="D41" s="19">
        <f t="shared" ref="D41:D87" si="2">IF(B41&lt;=$F$21,$F$7/$F$21,0)</f>
        <v>4250</v>
      </c>
      <c r="E41" s="20">
        <f t="shared" ref="E41:E99" si="3">IF(AND(B41&gt;F$13,B41&lt;=$F$21),F$7*F$19,0)</f>
        <v>1275</v>
      </c>
      <c r="F41" s="20">
        <f t="shared" ref="F41:F99" si="4">IF(B41&lt;=$F$21,F$5*F$9/12,0)</f>
        <v>0.41666666666666669</v>
      </c>
      <c r="G41" s="209">
        <f t="shared" si="0"/>
        <v>5525.416666666667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45853</v>
      </c>
      <c r="D42" s="19">
        <f t="shared" si="2"/>
        <v>4250</v>
      </c>
      <c r="E42" s="20">
        <f t="shared" si="3"/>
        <v>1275</v>
      </c>
      <c r="F42" s="20">
        <f t="shared" si="4"/>
        <v>0.41666666666666669</v>
      </c>
      <c r="G42" s="209">
        <f t="shared" si="0"/>
        <v>5525.416666666667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45884</v>
      </c>
      <c r="D43" s="19">
        <f t="shared" si="2"/>
        <v>4250</v>
      </c>
      <c r="E43" s="20">
        <f t="shared" si="3"/>
        <v>1275</v>
      </c>
      <c r="F43" s="20">
        <f t="shared" si="4"/>
        <v>0.41666666666666669</v>
      </c>
      <c r="G43" s="209">
        <f t="shared" si="0"/>
        <v>5525.416666666667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45915</v>
      </c>
      <c r="D44" s="19">
        <f t="shared" si="2"/>
        <v>4250</v>
      </c>
      <c r="E44" s="20">
        <f t="shared" si="3"/>
        <v>1275</v>
      </c>
      <c r="F44" s="20">
        <f t="shared" si="4"/>
        <v>0.41666666666666669</v>
      </c>
      <c r="G44" s="209">
        <f t="shared" si="0"/>
        <v>5525.416666666667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45945</v>
      </c>
      <c r="D45" s="19">
        <f t="shared" si="2"/>
        <v>4250</v>
      </c>
      <c r="E45" s="20">
        <f t="shared" si="3"/>
        <v>1275</v>
      </c>
      <c r="F45" s="20">
        <f t="shared" si="4"/>
        <v>0.41666666666666669</v>
      </c>
      <c r="G45" s="209">
        <f t="shared" si="0"/>
        <v>5525.416666666667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45976</v>
      </c>
      <c r="D46" s="19">
        <f t="shared" si="2"/>
        <v>4250</v>
      </c>
      <c r="E46" s="20">
        <f t="shared" si="3"/>
        <v>1275</v>
      </c>
      <c r="F46" s="20">
        <f t="shared" si="4"/>
        <v>0.41666666666666669</v>
      </c>
      <c r="G46" s="209">
        <f t="shared" si="0"/>
        <v>5525.416666666667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46006</v>
      </c>
      <c r="D47" s="19">
        <f t="shared" si="2"/>
        <v>4250</v>
      </c>
      <c r="E47" s="20">
        <f t="shared" si="3"/>
        <v>1275</v>
      </c>
      <c r="F47" s="20">
        <f t="shared" si="4"/>
        <v>0.41666666666666669</v>
      </c>
      <c r="G47" s="209">
        <f t="shared" si="0"/>
        <v>5525.416666666667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46037</v>
      </c>
      <c r="D48" s="19">
        <f t="shared" si="2"/>
        <v>4250</v>
      </c>
      <c r="E48" s="20">
        <f t="shared" si="3"/>
        <v>1275</v>
      </c>
      <c r="F48" s="20">
        <f t="shared" si="4"/>
        <v>0.41666666666666669</v>
      </c>
      <c r="G48" s="209">
        <f t="shared" si="0"/>
        <v>5525.416666666667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46068</v>
      </c>
      <c r="D49" s="19">
        <f t="shared" si="2"/>
        <v>4250</v>
      </c>
      <c r="E49" s="20">
        <f t="shared" si="3"/>
        <v>1275</v>
      </c>
      <c r="F49" s="20">
        <f t="shared" si="4"/>
        <v>0.41666666666666669</v>
      </c>
      <c r="G49" s="209">
        <f t="shared" si="0"/>
        <v>5525.416666666667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46096</v>
      </c>
      <c r="D50" s="19">
        <f t="shared" si="2"/>
        <v>4250</v>
      </c>
      <c r="E50" s="20">
        <f t="shared" si="3"/>
        <v>1275</v>
      </c>
      <c r="F50" s="20">
        <f t="shared" si="4"/>
        <v>0.41666666666666669</v>
      </c>
      <c r="G50" s="209">
        <f t="shared" si="0"/>
        <v>5525.416666666667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46127</v>
      </c>
      <c r="D51" s="19">
        <f t="shared" si="2"/>
        <v>4250</v>
      </c>
      <c r="E51" s="20">
        <f t="shared" si="3"/>
        <v>1275</v>
      </c>
      <c r="F51" s="20">
        <f t="shared" si="4"/>
        <v>0.41666666666666669</v>
      </c>
      <c r="G51" s="209">
        <f t="shared" si="0"/>
        <v>5525.416666666667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46157</v>
      </c>
      <c r="D52" s="19">
        <f t="shared" si="2"/>
        <v>0</v>
      </c>
      <c r="E52" s="20">
        <f t="shared" si="3"/>
        <v>0</v>
      </c>
      <c r="F52" s="20">
        <f t="shared" si="4"/>
        <v>0</v>
      </c>
      <c r="G52" s="209">
        <f t="shared" si="0"/>
        <v>0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46188</v>
      </c>
      <c r="D53" s="19">
        <f t="shared" si="2"/>
        <v>0</v>
      </c>
      <c r="E53" s="20">
        <f t="shared" si="3"/>
        <v>0</v>
      </c>
      <c r="F53" s="20">
        <f t="shared" si="4"/>
        <v>0</v>
      </c>
      <c r="G53" s="209">
        <f t="shared" si="0"/>
        <v>0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46218</v>
      </c>
      <c r="D54" s="19">
        <f t="shared" si="2"/>
        <v>0</v>
      </c>
      <c r="E54" s="20">
        <f t="shared" si="3"/>
        <v>0</v>
      </c>
      <c r="F54" s="20">
        <f t="shared" si="4"/>
        <v>0</v>
      </c>
      <c r="G54" s="209">
        <f t="shared" si="0"/>
        <v>0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46249</v>
      </c>
      <c r="D55" s="19">
        <f t="shared" si="2"/>
        <v>0</v>
      </c>
      <c r="E55" s="20">
        <f t="shared" si="3"/>
        <v>0</v>
      </c>
      <c r="F55" s="20">
        <f t="shared" si="4"/>
        <v>0</v>
      </c>
      <c r="G55" s="209">
        <f t="shared" si="0"/>
        <v>0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46280</v>
      </c>
      <c r="D56" s="19">
        <f t="shared" si="2"/>
        <v>0</v>
      </c>
      <c r="E56" s="20">
        <f t="shared" si="3"/>
        <v>0</v>
      </c>
      <c r="F56" s="20">
        <f t="shared" si="4"/>
        <v>0</v>
      </c>
      <c r="G56" s="209">
        <f t="shared" si="0"/>
        <v>0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46310</v>
      </c>
      <c r="D57" s="19">
        <f t="shared" si="2"/>
        <v>0</v>
      </c>
      <c r="E57" s="20">
        <f t="shared" si="3"/>
        <v>0</v>
      </c>
      <c r="F57" s="20">
        <f t="shared" si="4"/>
        <v>0</v>
      </c>
      <c r="G57" s="209">
        <f t="shared" si="0"/>
        <v>0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46341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209">
        <f t="shared" si="0"/>
        <v>0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46371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209">
        <f t="shared" si="0"/>
        <v>0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46402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209">
        <f t="shared" si="0"/>
        <v>0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46433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209">
        <f t="shared" si="0"/>
        <v>0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46461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209">
        <f t="shared" si="0"/>
        <v>0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46492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209">
        <f t="shared" si="0"/>
        <v>0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46522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46553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46583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46614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46645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46675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46706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46736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46767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9">
        <f t="shared" ref="G72:G99" si="5">IF(B$40&lt;=F$21,D72+E72+F72,0)</f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46798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9">
        <f t="shared" si="5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46827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9">
        <f t="shared" si="5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46858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9">
        <f t="shared" si="5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46888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9">
        <f t="shared" si="5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46919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9">
        <f t="shared" si="5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46949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9">
        <f t="shared" si="5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46980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9">
        <f t="shared" si="5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47011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9">
        <f t="shared" si="5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47041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9">
        <f t="shared" si="5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47072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9">
        <f t="shared" si="5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47102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9">
        <f t="shared" si="5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47133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9">
        <f t="shared" si="5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47164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9">
        <f t="shared" si="5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47192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9">
        <f t="shared" si="5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47223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9">
        <f t="shared" si="5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47253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6">
        <f t="shared" si="5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47284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10">
        <f t="shared" si="5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47314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10">
        <f t="shared" si="5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47345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10">
        <f t="shared" si="5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47376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10">
        <f t="shared" si="5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47406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10">
        <f t="shared" si="5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47437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10">
        <f t="shared" si="5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47467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10">
        <f t="shared" si="5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47498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10">
        <f t="shared" si="5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47529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10">
        <f t="shared" si="5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47557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10">
        <f t="shared" si="5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47588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10">
        <f t="shared" si="5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51000</v>
      </c>
      <c r="E100" s="93">
        <f>SUM(E40:E99)</f>
        <v>15300</v>
      </c>
      <c r="F100" s="99">
        <f>SUM(F40:F99)</f>
        <v>5</v>
      </c>
      <c r="G100" s="212">
        <f>SUM(G40:H99)</f>
        <v>66304.999999999985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ieZXz6ySdKWC5l2zbps81wh7voq0cNQXPLb1cehbkgOHVZxlB8nxULqhki11WF9mny30TJsZJTi6qlTsvHu58Q==" saltValue="9JZbxaC6hVptZq7tmcKc5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$L$7:$L$13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7" t="s">
        <v>16</v>
      </c>
      <c r="B1" s="258"/>
      <c r="C1" s="258"/>
      <c r="D1" s="25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2" t="s">
        <v>44</v>
      </c>
      <c r="B3" s="253">
        <v>0</v>
      </c>
      <c r="C3" s="253">
        <v>0</v>
      </c>
      <c r="D3" s="25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2" t="s">
        <v>45</v>
      </c>
      <c r="B5" s="253">
        <v>0</v>
      </c>
      <c r="C5" s="253">
        <v>0</v>
      </c>
      <c r="D5" s="25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2" t="s">
        <v>46</v>
      </c>
      <c r="B7" s="253">
        <v>0</v>
      </c>
      <c r="C7" s="253">
        <v>0</v>
      </c>
      <c r="D7" s="25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2" t="s">
        <v>158</v>
      </c>
      <c r="B9" s="253"/>
      <c r="C9" s="253"/>
      <c r="D9" s="25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2" t="s">
        <v>157</v>
      </c>
      <c r="B12" s="253">
        <v>0</v>
      </c>
      <c r="C12" s="253">
        <v>0</v>
      </c>
      <c r="D12" s="25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2" t="s">
        <v>47</v>
      </c>
      <c r="B14" s="253">
        <v>0</v>
      </c>
      <c r="C14" s="253">
        <v>0</v>
      </c>
      <c r="D14" s="25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2" t="s">
        <v>156</v>
      </c>
      <c r="B16" s="253">
        <v>0</v>
      </c>
      <c r="C16" s="253">
        <v>0</v>
      </c>
      <c r="D16" s="25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5" t="s">
        <v>8</v>
      </c>
      <c r="B19" s="25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2" t="s">
        <v>20</v>
      </c>
      <c r="B20" s="243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2" t="s">
        <v>9</v>
      </c>
      <c r="B21" s="243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2" t="s">
        <v>18</v>
      </c>
      <c r="B22" s="243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2" t="s">
        <v>19</v>
      </c>
      <c r="B23" s="243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5" t="s">
        <v>30</v>
      </c>
      <c r="B26" s="246"/>
      <c r="C26" s="246"/>
      <c r="D26" s="246"/>
      <c r="E26" s="246"/>
      <c r="F26" s="246"/>
      <c r="G26" s="247"/>
    </row>
    <row r="27" spans="1:8" ht="45.75" thickBot="1" x14ac:dyDescent="0.25">
      <c r="A27" s="248" t="s">
        <v>2</v>
      </c>
      <c r="B27" s="249"/>
      <c r="C27" s="83" t="s">
        <v>4</v>
      </c>
      <c r="D27" s="83" t="s">
        <v>17</v>
      </c>
      <c r="E27" s="83" t="s">
        <v>5</v>
      </c>
      <c r="F27" s="250" t="s">
        <v>3</v>
      </c>
      <c r="G27" s="251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4"/>
      <c r="E29" s="244"/>
      <c r="F29" s="244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zoomScale="85" zoomScaleNormal="85" workbookViewId="0">
      <selection activeCell="K9" sqref="K9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85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85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85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164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 t="shared" ref="G4:G7" si="0">I$2&amp;" "&amp;B4&amp;" "&amp;H$2</f>
        <v>max. 196078,43 грн.</v>
      </c>
      <c r="H4" s="184">
        <f>B4+B4*K4</f>
        <v>199999.99859999999</v>
      </c>
      <c r="I4" s="151">
        <v>0</v>
      </c>
      <c r="K4" s="186">
        <v>0.02</v>
      </c>
      <c r="L4" s="153">
        <f t="shared" ref="L4" si="1">D4/12/(1-1/POWER(1+D4/12,C4))*H4+H4*F4</f>
        <v>21667.569306479203</v>
      </c>
      <c r="M4" s="154">
        <f t="shared" ref="M4:M7" si="2"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165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 t="shared" si="0"/>
        <v>max. 196078,43 грн.</v>
      </c>
      <c r="H5" s="184">
        <f t="shared" ref="H5:H7" si="3">B5+B5*K5</f>
        <v>199999.99859999999</v>
      </c>
      <c r="I5" s="151">
        <v>0</v>
      </c>
      <c r="K5" s="186">
        <v>0.02</v>
      </c>
      <c r="L5" s="153">
        <f t="shared" ref="L5:L7" si="4">D5/12/(1-1/POWER(1+D5/12,C5))*H5+H5*F5</f>
        <v>13334.201323234782</v>
      </c>
      <c r="M5" s="154">
        <f t="shared" si="2"/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166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 t="shared" si="0"/>
        <v>max. 196078,43 грн.</v>
      </c>
      <c r="H6" s="184">
        <f t="shared" si="3"/>
        <v>199999.99859999999</v>
      </c>
      <c r="I6" s="151">
        <v>0</v>
      </c>
      <c r="J6" s="151"/>
      <c r="K6" s="186">
        <v>0.02</v>
      </c>
      <c r="L6" s="153">
        <f t="shared" si="4"/>
        <v>10556.412004747373</v>
      </c>
      <c r="M6" s="154">
        <f t="shared" si="2"/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75000</v>
      </c>
      <c r="C7" s="151">
        <v>12</v>
      </c>
      <c r="D7" s="152">
        <v>1E-4</v>
      </c>
      <c r="E7" s="152">
        <v>0</v>
      </c>
      <c r="F7" s="152">
        <v>4.99E-2</v>
      </c>
      <c r="G7" s="151" t="str">
        <f t="shared" si="0"/>
        <v>max. 75000 грн.</v>
      </c>
      <c r="H7" s="184">
        <f t="shared" si="3"/>
        <v>75000</v>
      </c>
      <c r="I7" s="151">
        <v>3</v>
      </c>
      <c r="K7" s="186">
        <v>0</v>
      </c>
      <c r="L7" s="153">
        <f t="shared" si="4"/>
        <v>9992.8385468070719</v>
      </c>
      <c r="M7" s="154">
        <f t="shared" si="2"/>
        <v>4.99E-2</v>
      </c>
      <c r="N7" s="154"/>
      <c r="O7" s="155">
        <v>0</v>
      </c>
      <c r="P7" s="151">
        <v>1000</v>
      </c>
    </row>
    <row r="8" spans="1:16" s="151" customFormat="1" x14ac:dyDescent="0.2">
      <c r="A8" s="151" t="s">
        <v>162</v>
      </c>
      <c r="B8" s="121">
        <v>71428.570000000007</v>
      </c>
      <c r="C8" s="151">
        <v>12</v>
      </c>
      <c r="D8" s="152">
        <v>1E-4</v>
      </c>
      <c r="E8" s="152">
        <v>0</v>
      </c>
      <c r="F8" s="152">
        <v>4.99E-2</v>
      </c>
      <c r="G8" s="151" t="str">
        <f t="shared" ref="G8:G10" si="5">I$2&amp;" "&amp;B8&amp;" "&amp;H$2</f>
        <v>max. 71428,57 грн.</v>
      </c>
      <c r="H8" s="184">
        <f t="shared" ref="H8:H10" si="6">B8+B8*K8</f>
        <v>74999.998500000002</v>
      </c>
      <c r="I8" s="151">
        <v>5</v>
      </c>
      <c r="K8" s="186">
        <v>0.05</v>
      </c>
      <c r="L8" s="153">
        <f t="shared" ref="L8:L10" si="7">D8/12/(1-1/POWER(1+D8/12,C8))*H8+H8*F8</f>
        <v>9992.8383469503005</v>
      </c>
      <c r="M8" s="154">
        <f t="shared" ref="M8:M10" si="8">F8</f>
        <v>4.99E-2</v>
      </c>
      <c r="N8" s="154"/>
      <c r="O8" s="155">
        <v>0</v>
      </c>
      <c r="P8" s="151">
        <v>1000</v>
      </c>
    </row>
    <row r="9" spans="1:16" x14ac:dyDescent="0.2">
      <c r="A9" s="151" t="s">
        <v>160</v>
      </c>
      <c r="B9" s="121">
        <v>73891.63</v>
      </c>
      <c r="C9" s="151">
        <v>12</v>
      </c>
      <c r="D9" s="152">
        <v>1E-4</v>
      </c>
      <c r="E9" s="152">
        <v>0</v>
      </c>
      <c r="F9" s="152">
        <v>4.99E-2</v>
      </c>
      <c r="G9" s="151" t="str">
        <f t="shared" si="5"/>
        <v>max. 73891,63 грн.</v>
      </c>
      <c r="H9" s="184">
        <f t="shared" si="6"/>
        <v>75000.004450000008</v>
      </c>
      <c r="I9" s="151">
        <v>6</v>
      </c>
      <c r="J9" s="151"/>
      <c r="K9" s="186">
        <v>1.4999999999999999E-2</v>
      </c>
      <c r="L9" s="153">
        <f t="shared" si="7"/>
        <v>9992.8391397154937</v>
      </c>
      <c r="M9" s="154">
        <f t="shared" si="8"/>
        <v>4.99E-2</v>
      </c>
      <c r="N9" s="154"/>
      <c r="O9" s="155">
        <v>0</v>
      </c>
      <c r="P9" s="151">
        <v>1000</v>
      </c>
    </row>
    <row r="10" spans="1:16" x14ac:dyDescent="0.2">
      <c r="A10" s="151" t="s">
        <v>161</v>
      </c>
      <c r="B10" s="121">
        <v>67567.570000000007</v>
      </c>
      <c r="C10" s="151">
        <v>24</v>
      </c>
      <c r="D10" s="152">
        <v>1E-4</v>
      </c>
      <c r="E10" s="152">
        <v>0</v>
      </c>
      <c r="F10" s="152">
        <v>4.99E-2</v>
      </c>
      <c r="G10" s="151" t="str">
        <f t="shared" si="5"/>
        <v>max. 67567,57 грн.</v>
      </c>
      <c r="H10" s="184">
        <f t="shared" si="6"/>
        <v>75000.002700000012</v>
      </c>
      <c r="I10" s="151">
        <v>9</v>
      </c>
      <c r="J10" s="151"/>
      <c r="K10" s="186">
        <v>0.11</v>
      </c>
      <c r="L10" s="153">
        <f t="shared" si="7"/>
        <v>6867.8257784570424</v>
      </c>
      <c r="M10" s="154">
        <f t="shared" si="8"/>
        <v>4.99E-2</v>
      </c>
      <c r="N10" s="154"/>
      <c r="O10" s="155">
        <v>0</v>
      </c>
      <c r="P10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Ідея_ТзОВ Армстронг</vt:lpstr>
      <vt:lpstr>Перелік партнерів</vt:lpstr>
      <vt:lpstr>Назви</vt:lpstr>
      <vt:lpstr>Лист2</vt:lpstr>
      <vt:lpstr>'NST Ідея_ТзОВ Армстронг'!Область_друку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2025-04-15T07:32:15Z</dcterms:modified>
</cp:coreProperties>
</file>