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AECB0BC1-CE4D-457D-A322-561E5084DB60}" xr6:coauthVersionLast="47" xr6:coauthVersionMax="47" xr10:uidLastSave="{00000000-0000-0000-0000-000000000000}"/>
  <workbookProtection workbookAlgorithmName="SHA-512" workbookHashValue="Fg6L09OSQNovf1+zQkSQnjgfQvbJfw1iRyjOsAYPOnnDgKoHyLvcOufD17gSAvdGmXShyTAa5sa+BjHAEpGIRA==" workbookSaltValue="RgHN6fVNzMlYSSqPvP+vNg==" workbookSpinCount="100000" lockStructure="1"/>
  <bookViews>
    <workbookView xWindow="-120" yWindow="-120" windowWidth="29040" windowHeight="15990" tabRatio="863" xr2:uid="{00000000-000D-0000-FFFF-FFFF00000000}"/>
  </bookViews>
  <sheets>
    <sheet name="NST_ФОП_Бовш В.С.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'NST_ФОП_Бовш В.С.'!$A$1:$I$103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L11" i="164"/>
  <c r="H7" i="165"/>
  <c r="L7" i="165" s="1"/>
  <c r="M8" i="165"/>
  <c r="H8" i="165"/>
  <c r="L8" i="165" s="1"/>
  <c r="G8" i="165"/>
  <c r="M7" i="165"/>
  <c r="G7" i="165"/>
  <c r="H5" i="165"/>
  <c r="H6" i="165"/>
  <c r="F2" i="164" s="1"/>
  <c r="H4" i="165"/>
  <c r="H3" i="164" s="1"/>
  <c r="E2" i="164"/>
  <c r="G2" i="164"/>
  <c r="G3" i="164"/>
  <c r="G39" i="164" l="1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6" i="164" l="1"/>
  <c r="F80" i="164"/>
  <c r="F84" i="164"/>
  <c r="F88" i="164"/>
  <c r="F92" i="164"/>
  <c r="F96" i="164"/>
  <c r="F78" i="164"/>
  <c r="F86" i="164"/>
  <c r="F98" i="164"/>
  <c r="F79" i="164"/>
  <c r="F83" i="164"/>
  <c r="F87" i="164"/>
  <c r="F91" i="164"/>
  <c r="F95" i="164"/>
  <c r="F99" i="164"/>
  <c r="F77" i="164"/>
  <c r="F81" i="164"/>
  <c r="F85" i="164"/>
  <c r="F89" i="164"/>
  <c r="F93" i="164"/>
  <c r="F97" i="164"/>
  <c r="F82" i="164"/>
  <c r="F90" i="164"/>
  <c r="F94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75" i="164" l="1"/>
  <c r="F41" i="164"/>
  <c r="F45" i="164"/>
  <c r="F49" i="164"/>
  <c r="F53" i="164"/>
  <c r="F57" i="164"/>
  <c r="F61" i="164"/>
  <c r="F65" i="164"/>
  <c r="F69" i="164"/>
  <c r="F73" i="164"/>
  <c r="F42" i="164"/>
  <c r="F46" i="164"/>
  <c r="F50" i="164"/>
  <c r="F54" i="164"/>
  <c r="F58" i="164"/>
  <c r="F62" i="164"/>
  <c r="F66" i="164"/>
  <c r="F70" i="164"/>
  <c r="F74" i="164"/>
  <c r="F43" i="164"/>
  <c r="F47" i="164"/>
  <c r="F51" i="164"/>
  <c r="F55" i="164"/>
  <c r="F59" i="164"/>
  <c r="F63" i="164"/>
  <c r="F67" i="164"/>
  <c r="F71" i="164"/>
  <c r="F75" i="164"/>
  <c r="F44" i="164"/>
  <c r="F48" i="164"/>
  <c r="F52" i="164"/>
  <c r="F56" i="164"/>
  <c r="F60" i="164"/>
  <c r="F64" i="164"/>
  <c r="F68" i="164"/>
  <c r="F72" i="164"/>
  <c r="F40" i="164"/>
  <c r="E71" i="164"/>
  <c r="E64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5" i="164"/>
  <c r="G71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<sst xmlns="http://schemas.openxmlformats.org/spreadsheetml/2006/main" count="173" uniqueCount="165">
  <si>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</si>
  <si>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</si>
  <si>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</si>
  <si>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</si>
  <si>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</si>
  <si>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</si>
  <si>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</si>
  <si>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</si>
  <si>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</si>
  <si>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</si>
  <si>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</si>
  <si>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</si>
  <si>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</si>
  <si>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</si>
  <si>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</si>
  <si>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</si>
  <si>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</si>
  <si>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</si>
  <si>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</si>
  <si>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</si>
  <si>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</si>
  <si>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</si>
  <si>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</si>
  <si>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</si>
  <si>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</si>
  <si>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</si>
  <si>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</si>
  <si>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</si>
  <si>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</si>
  <si>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</si>
  <si>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</si>
  <si>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</si>
  <si>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</si>
  <si>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</si>
  <si>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</si>
  <si>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</si>
  <si>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</si>
  <si>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</si>
  <si>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</si>
  <si>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</si>
  <si>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</si>
  <si>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</si>
  <si>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</si>
  <si>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</si>
  <si>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</si>
  <si>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</si>
  <si>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</si>
  <si>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</si>
  <si>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</si>
  <si>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</si>
  <si>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</si>
  <si>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</si>
  <si>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</si>
  <si>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</si>
  <si>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</si>
  <si>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</si>
  <si>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</si>
  <si>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</si>
  <si>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</si>
  <si>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</si>
  <si>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</si>
  <si>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</si>
  <si>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</si>
  <si>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</si>
  <si>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</si>
  <si>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</si>
  <si>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</si>
  <si>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</si>
  <si>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</si>
  <si>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</si>
  <si>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</si>
  <si>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</si>
  <si>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</si>
  <si>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</si>
  <si>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</si>
  <si>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</si>
  <si>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</si>
  <si>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</si>
  <si>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</si>
  <si>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</si>
  <si>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</si>
  <si>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</si>
  <si>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</si>
  <si>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</si>
  <si>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</si>
  <si>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</si>
  <si>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</si>
  <si>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</si>
  <si>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</si>
  <si>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</si>
  <si>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</si>
  <si>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</si>
  <si>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</si>
  <si>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</si>
  <si>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</si>
  <si>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</si>
  <si>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</si>
  <si>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</si>
  <si>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</si>
  <si>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</si>
  <si>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</si>
  <si>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</si>
  <si>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</si>
  <si>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</si>
  <si>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</si>
  <si>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</si>
  <si>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</si>
  <si>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</si>
  <si>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</si>
  <si>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</si>
  <si>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</si>
  <si>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</si>
  <si>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</si>
  <si>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</si>
  <si>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</si>
  <si>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</si>
  <si>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</si>
  <si>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</si>
  <si>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</si>
  <si>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</si>
  <si>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</si>
  <si>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</si>
  <si>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</si>
  <si>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</si>
  <si>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</si>
  <si>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</si>
  <si>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</si>
  <si>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</si>
  <si>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</si>
  <si>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</si>
  <si>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</si>
  <si>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</si>
  <si>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</si>
  <si>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</si>
  <si>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</si>
  <si>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</si>
  <si>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</si>
  <si>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</si>
  <si>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</si>
  <si>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</si>
  <si>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</si>
  <si>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</si>
  <si>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</si>
  <si>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</si>
  <si>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</si>
  <si>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</si>
  <si>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</si>
  <si>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</si>
  <si>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</si>
  <si>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</si>
  <si>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</si>
  <si>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</si>
  <si>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</si>
  <si>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</si>
  <si>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</si>
  <si>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</si>
  <si>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</si>
  <si>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</si>
  <si>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</si>
  <si>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</si>
  <si>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Apple Room_0-0-12</t>
  </si>
  <si>
    <t>NST Ідея Apple Room_0-0-24</t>
  </si>
  <si>
    <t>NST Ідея Apple Room_0-0-36</t>
  </si>
  <si>
    <t>NST Ідея Apple Room_0-6-18</t>
  </si>
  <si>
    <t>NST Ідея Apple Room_0-9-24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</si>
</sst>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10" fontId="0" fillId="11" borderId="0" xfId="0" applyNumberFormat="1" applyFill="1" applyProtection="1">
      <protection hidden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VLOOKUP('NST_ФОП_Бовш В.С.'!H2,Лист2!A:P,16,FALSE)</f>
        <v>1000</v>
      </c>
      <c r="F2" s="132">
        <f>VLOOKUP(H$2,Лист2!$A:$H,8,0)</f>
        <v>199999.99859999999</v>
      </c>
      <c r="G2" s="177">
        <f ca="1">TODAY()</f>
        <v>45757</v>
      </c>
      <c r="H2" s="219" t="s">
        <v>162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199999.99859999999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51000</v>
      </c>
      <c r="G7" s="164"/>
      <c r="H7" s="165"/>
      <c r="I7" s="42"/>
      <c r="J7" s="4"/>
      <c r="K7" s="37"/>
      <c r="L7" s="51" t="str">
        <f>Лист2!A4</f>
        <v>NST Ідея Apple Room_0-0-12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NST Ідея Apple Room_0-0-24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Apple Room_0-0-36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Apple Room_0-6-18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Apple Room_0-9-24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46915.300000000105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96915.300000000105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0.62436729073524477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45757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45787</v>
      </c>
      <c r="D40" s="19">
        <f>IF(B40&lt;=$F$21,$F$7/$F$21,0)</f>
        <v>1416.6666666666667</v>
      </c>
      <c r="E40" s="20">
        <f>IF(AND(B40&gt;F$13,B40&lt;=$F$21),F$7*F$19,0)</f>
        <v>1275</v>
      </c>
      <c r="F40" s="182">
        <f>IF(B40&lt;=$F$21,F$7*F$9/12,0)</f>
        <v>0.42500000000000004</v>
      </c>
      <c r="G40" s="198">
        <f t="shared" ref="G40:G71" si="0">IF(B$40&lt;=F$21,D40+E40+F40,0)</f>
        <v>2692.0916666666672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45818</v>
      </c>
      <c r="D41" s="19">
        <f t="shared" ref="D41:D87" si="2">IF(B41&lt;=$F$21,$F$7/$F$21,0)</f>
        <v>1416.6666666666667</v>
      </c>
      <c r="E41" s="20">
        <f t="shared" ref="E41:E99" si="3">IF(AND(B41&gt;F$13,B41&lt;=$F$21),F$7*F$19,0)</f>
        <v>1275</v>
      </c>
      <c r="F41" s="182">
        <f t="shared" ref="F41:F99" si="4">IF(B41&lt;=$F$21,F$7*F$9/12,0)</f>
        <v>0.42500000000000004</v>
      </c>
      <c r="G41" s="198">
        <f t="shared" si="0"/>
        <v>2692.0916666666672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45848</v>
      </c>
      <c r="D42" s="19">
        <f t="shared" si="2"/>
        <v>1416.6666666666667</v>
      </c>
      <c r="E42" s="20">
        <f t="shared" si="3"/>
        <v>1275</v>
      </c>
      <c r="F42" s="182">
        <f t="shared" si="4"/>
        <v>0.42500000000000004</v>
      </c>
      <c r="G42" s="198">
        <f t="shared" si="0"/>
        <v>2692.0916666666672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45879</v>
      </c>
      <c r="D43" s="19">
        <f t="shared" si="2"/>
        <v>1416.6666666666667</v>
      </c>
      <c r="E43" s="20">
        <f t="shared" si="3"/>
        <v>1275</v>
      </c>
      <c r="F43" s="182">
        <f t="shared" si="4"/>
        <v>0.42500000000000004</v>
      </c>
      <c r="G43" s="198">
        <f t="shared" si="0"/>
        <v>2692.0916666666672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45910</v>
      </c>
      <c r="D44" s="19">
        <f t="shared" si="2"/>
        <v>1416.6666666666667</v>
      </c>
      <c r="E44" s="20">
        <f t="shared" si="3"/>
        <v>1275</v>
      </c>
      <c r="F44" s="182">
        <f t="shared" si="4"/>
        <v>0.42500000000000004</v>
      </c>
      <c r="G44" s="198">
        <f t="shared" si="0"/>
        <v>2692.0916666666672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45940</v>
      </c>
      <c r="D45" s="19">
        <f t="shared" si="2"/>
        <v>1416.6666666666667</v>
      </c>
      <c r="E45" s="20">
        <f t="shared" si="3"/>
        <v>1275</v>
      </c>
      <c r="F45" s="182">
        <f t="shared" si="4"/>
        <v>0.42500000000000004</v>
      </c>
      <c r="G45" s="198">
        <f t="shared" si="0"/>
        <v>2692.0916666666672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45971</v>
      </c>
      <c r="D46" s="19">
        <f t="shared" si="2"/>
        <v>1416.6666666666667</v>
      </c>
      <c r="E46" s="20">
        <f t="shared" si="3"/>
        <v>1275</v>
      </c>
      <c r="F46" s="182">
        <f t="shared" si="4"/>
        <v>0.42500000000000004</v>
      </c>
      <c r="G46" s="198">
        <f t="shared" si="0"/>
        <v>2692.0916666666672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46001</v>
      </c>
      <c r="D47" s="19">
        <f t="shared" si="2"/>
        <v>1416.6666666666667</v>
      </c>
      <c r="E47" s="20">
        <f t="shared" si="3"/>
        <v>1275</v>
      </c>
      <c r="F47" s="182">
        <f t="shared" si="4"/>
        <v>0.42500000000000004</v>
      </c>
      <c r="G47" s="198">
        <f t="shared" si="0"/>
        <v>2692.0916666666672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46032</v>
      </c>
      <c r="D48" s="19">
        <f t="shared" si="2"/>
        <v>1416.6666666666667</v>
      </c>
      <c r="E48" s="20">
        <f t="shared" si="3"/>
        <v>1275</v>
      </c>
      <c r="F48" s="182">
        <f t="shared" si="4"/>
        <v>0.42500000000000004</v>
      </c>
      <c r="G48" s="198">
        <f t="shared" si="0"/>
        <v>2692.0916666666672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46063</v>
      </c>
      <c r="D49" s="19">
        <f t="shared" si="2"/>
        <v>1416.6666666666667</v>
      </c>
      <c r="E49" s="20">
        <f t="shared" si="3"/>
        <v>1275</v>
      </c>
      <c r="F49" s="182">
        <f t="shared" si="4"/>
        <v>0.42500000000000004</v>
      </c>
      <c r="G49" s="198">
        <f t="shared" si="0"/>
        <v>2692.0916666666672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46091</v>
      </c>
      <c r="D50" s="19">
        <f t="shared" si="2"/>
        <v>1416.6666666666667</v>
      </c>
      <c r="E50" s="20">
        <f t="shared" si="3"/>
        <v>1275</v>
      </c>
      <c r="F50" s="182">
        <f t="shared" si="4"/>
        <v>0.42500000000000004</v>
      </c>
      <c r="G50" s="198">
        <f t="shared" si="0"/>
        <v>2692.0916666666672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46122</v>
      </c>
      <c r="D51" s="19">
        <f t="shared" si="2"/>
        <v>1416.6666666666667</v>
      </c>
      <c r="E51" s="20">
        <f t="shared" si="3"/>
        <v>1275</v>
      </c>
      <c r="F51" s="182">
        <f t="shared" si="4"/>
        <v>0.42500000000000004</v>
      </c>
      <c r="G51" s="198">
        <f t="shared" si="0"/>
        <v>2692.0916666666672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46152</v>
      </c>
      <c r="D52" s="19">
        <f t="shared" si="2"/>
        <v>1416.6666666666667</v>
      </c>
      <c r="E52" s="20">
        <f t="shared" si="3"/>
        <v>1275</v>
      </c>
      <c r="F52" s="182">
        <f t="shared" si="4"/>
        <v>0.42500000000000004</v>
      </c>
      <c r="G52" s="198">
        <f t="shared" si="0"/>
        <v>2692.0916666666672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46183</v>
      </c>
      <c r="D53" s="19">
        <f t="shared" si="2"/>
        <v>1416.6666666666667</v>
      </c>
      <c r="E53" s="20">
        <f t="shared" si="3"/>
        <v>1275</v>
      </c>
      <c r="F53" s="182">
        <f t="shared" si="4"/>
        <v>0.42500000000000004</v>
      </c>
      <c r="G53" s="198">
        <f t="shared" si="0"/>
        <v>2692.0916666666672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46213</v>
      </c>
      <c r="D54" s="19">
        <f t="shared" si="2"/>
        <v>1416.6666666666667</v>
      </c>
      <c r="E54" s="20">
        <f t="shared" si="3"/>
        <v>1275</v>
      </c>
      <c r="F54" s="182">
        <f t="shared" si="4"/>
        <v>0.42500000000000004</v>
      </c>
      <c r="G54" s="198">
        <f t="shared" si="0"/>
        <v>2692.0916666666672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46244</v>
      </c>
      <c r="D55" s="19">
        <f t="shared" si="2"/>
        <v>1416.6666666666667</v>
      </c>
      <c r="E55" s="20">
        <f t="shared" si="3"/>
        <v>1275</v>
      </c>
      <c r="F55" s="182">
        <f t="shared" si="4"/>
        <v>0.42500000000000004</v>
      </c>
      <c r="G55" s="198">
        <f t="shared" si="0"/>
        <v>2692.0916666666672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46275</v>
      </c>
      <c r="D56" s="19">
        <f t="shared" si="2"/>
        <v>1416.6666666666667</v>
      </c>
      <c r="E56" s="20">
        <f t="shared" si="3"/>
        <v>1275</v>
      </c>
      <c r="F56" s="182">
        <f t="shared" si="4"/>
        <v>0.42500000000000004</v>
      </c>
      <c r="G56" s="198">
        <f t="shared" si="0"/>
        <v>2692.0916666666672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46305</v>
      </c>
      <c r="D57" s="19">
        <f t="shared" si="2"/>
        <v>1416.6666666666667</v>
      </c>
      <c r="E57" s="20">
        <f t="shared" si="3"/>
        <v>1275</v>
      </c>
      <c r="F57" s="182">
        <f t="shared" si="4"/>
        <v>0.42500000000000004</v>
      </c>
      <c r="G57" s="198">
        <f t="shared" si="0"/>
        <v>2692.0916666666672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46336</v>
      </c>
      <c r="D58" s="19">
        <f t="shared" si="2"/>
        <v>1416.6666666666667</v>
      </c>
      <c r="E58" s="20">
        <f t="shared" si="3"/>
        <v>1275</v>
      </c>
      <c r="F58" s="182">
        <f t="shared" si="4"/>
        <v>0.42500000000000004</v>
      </c>
      <c r="G58" s="198">
        <f t="shared" si="0"/>
        <v>2692.0916666666672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46366</v>
      </c>
      <c r="D59" s="19">
        <f t="shared" si="2"/>
        <v>1416.6666666666667</v>
      </c>
      <c r="E59" s="20">
        <f t="shared" si="3"/>
        <v>1275</v>
      </c>
      <c r="F59" s="182">
        <f t="shared" si="4"/>
        <v>0.42500000000000004</v>
      </c>
      <c r="G59" s="198">
        <f t="shared" si="0"/>
        <v>2692.0916666666672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46397</v>
      </c>
      <c r="D60" s="19">
        <f t="shared" si="2"/>
        <v>1416.6666666666667</v>
      </c>
      <c r="E60" s="20">
        <f t="shared" si="3"/>
        <v>1275</v>
      </c>
      <c r="F60" s="182">
        <f t="shared" si="4"/>
        <v>0.42500000000000004</v>
      </c>
      <c r="G60" s="198">
        <f t="shared" si="0"/>
        <v>2692.0916666666672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46428</v>
      </c>
      <c r="D61" s="19">
        <f t="shared" si="2"/>
        <v>1416.6666666666667</v>
      </c>
      <c r="E61" s="20">
        <f t="shared" si="3"/>
        <v>1275</v>
      </c>
      <c r="F61" s="182">
        <f t="shared" si="4"/>
        <v>0.42500000000000004</v>
      </c>
      <c r="G61" s="198">
        <f t="shared" si="0"/>
        <v>2692.0916666666672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46456</v>
      </c>
      <c r="D62" s="19">
        <f t="shared" si="2"/>
        <v>1416.6666666666667</v>
      </c>
      <c r="E62" s="20">
        <f t="shared" si="3"/>
        <v>1275</v>
      </c>
      <c r="F62" s="182">
        <f t="shared" si="4"/>
        <v>0.42500000000000004</v>
      </c>
      <c r="G62" s="198">
        <f t="shared" si="0"/>
        <v>2692.0916666666672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46487</v>
      </c>
      <c r="D63" s="19">
        <f t="shared" si="2"/>
        <v>1416.6666666666667</v>
      </c>
      <c r="E63" s="20">
        <f t="shared" si="3"/>
        <v>1275</v>
      </c>
      <c r="F63" s="182">
        <f t="shared" si="4"/>
        <v>0.42500000000000004</v>
      </c>
      <c r="G63" s="198">
        <f t="shared" si="0"/>
        <v>2692.0916666666672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46517</v>
      </c>
      <c r="D64" s="19">
        <f t="shared" si="2"/>
        <v>1416.6666666666667</v>
      </c>
      <c r="E64" s="20">
        <f t="shared" si="3"/>
        <v>1275</v>
      </c>
      <c r="F64" s="182">
        <f t="shared" si="4"/>
        <v>0.42500000000000004</v>
      </c>
      <c r="G64" s="198">
        <f t="shared" si="0"/>
        <v>2692.0916666666672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46548</v>
      </c>
      <c r="D65" s="19">
        <f t="shared" si="2"/>
        <v>1416.6666666666667</v>
      </c>
      <c r="E65" s="20">
        <f t="shared" si="3"/>
        <v>1275</v>
      </c>
      <c r="F65" s="182">
        <f t="shared" si="4"/>
        <v>0.42500000000000004</v>
      </c>
      <c r="G65" s="198">
        <f t="shared" si="0"/>
        <v>2692.0916666666672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46578</v>
      </c>
      <c r="D66" s="19">
        <f t="shared" si="2"/>
        <v>1416.6666666666667</v>
      </c>
      <c r="E66" s="20">
        <f t="shared" si="3"/>
        <v>1275</v>
      </c>
      <c r="F66" s="182">
        <f t="shared" si="4"/>
        <v>0.42500000000000004</v>
      </c>
      <c r="G66" s="198">
        <f t="shared" si="0"/>
        <v>2692.0916666666672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46609</v>
      </c>
      <c r="D67" s="19">
        <f t="shared" si="2"/>
        <v>1416.6666666666667</v>
      </c>
      <c r="E67" s="20">
        <f t="shared" si="3"/>
        <v>1275</v>
      </c>
      <c r="F67" s="182">
        <f t="shared" si="4"/>
        <v>0.42500000000000004</v>
      </c>
      <c r="G67" s="198">
        <f t="shared" si="0"/>
        <v>2692.0916666666672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46640</v>
      </c>
      <c r="D68" s="19">
        <f t="shared" si="2"/>
        <v>1416.6666666666667</v>
      </c>
      <c r="E68" s="20">
        <f t="shared" si="3"/>
        <v>1275</v>
      </c>
      <c r="F68" s="182">
        <f t="shared" si="4"/>
        <v>0.42500000000000004</v>
      </c>
      <c r="G68" s="198">
        <f t="shared" si="0"/>
        <v>2692.0916666666672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46670</v>
      </c>
      <c r="D69" s="19">
        <f t="shared" si="2"/>
        <v>1416.6666666666667</v>
      </c>
      <c r="E69" s="20">
        <f t="shared" si="3"/>
        <v>1275</v>
      </c>
      <c r="F69" s="182">
        <f t="shared" si="4"/>
        <v>0.42500000000000004</v>
      </c>
      <c r="G69" s="198">
        <f t="shared" si="0"/>
        <v>2692.0916666666672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46701</v>
      </c>
      <c r="D70" s="19">
        <f t="shared" si="2"/>
        <v>1416.6666666666667</v>
      </c>
      <c r="E70" s="20">
        <f t="shared" si="3"/>
        <v>1275</v>
      </c>
      <c r="F70" s="182">
        <f t="shared" si="4"/>
        <v>0.42500000000000004</v>
      </c>
      <c r="G70" s="198">
        <f t="shared" si="0"/>
        <v>2692.0916666666672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46731</v>
      </c>
      <c r="D71" s="19">
        <f t="shared" si="2"/>
        <v>1416.6666666666667</v>
      </c>
      <c r="E71" s="20">
        <f t="shared" si="3"/>
        <v>1275</v>
      </c>
      <c r="F71" s="182">
        <f t="shared" si="4"/>
        <v>0.42500000000000004</v>
      </c>
      <c r="G71" s="198">
        <f t="shared" si="0"/>
        <v>2692.0916666666672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46762</v>
      </c>
      <c r="D72" s="19">
        <f t="shared" si="2"/>
        <v>1416.6666666666667</v>
      </c>
      <c r="E72" s="20">
        <f t="shared" si="3"/>
        <v>1275</v>
      </c>
      <c r="F72" s="182">
        <f t="shared" si="4"/>
        <v>0.42500000000000004</v>
      </c>
      <c r="G72" s="198">
        <f t="shared" ref="G72:G99" si="5">IF(B$40&lt;=F$21,D72+E72+F72,0)</f>
        <v>2692.0916666666672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46793</v>
      </c>
      <c r="D73" s="19">
        <f t="shared" si="2"/>
        <v>1416.6666666666667</v>
      </c>
      <c r="E73" s="20">
        <f t="shared" si="3"/>
        <v>1275</v>
      </c>
      <c r="F73" s="182">
        <f t="shared" si="4"/>
        <v>0.42500000000000004</v>
      </c>
      <c r="G73" s="198">
        <f t="shared" si="5"/>
        <v>2692.0916666666672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46822</v>
      </c>
      <c r="D74" s="19">
        <f t="shared" si="2"/>
        <v>1416.6666666666667</v>
      </c>
      <c r="E74" s="20">
        <f t="shared" si="3"/>
        <v>1275</v>
      </c>
      <c r="F74" s="182">
        <f t="shared" si="4"/>
        <v>0.42500000000000004</v>
      </c>
      <c r="G74" s="198">
        <f t="shared" si="5"/>
        <v>2692.0916666666672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46853</v>
      </c>
      <c r="D75" s="19">
        <f t="shared" si="2"/>
        <v>1416.6666666666667</v>
      </c>
      <c r="E75" s="20">
        <f t="shared" si="3"/>
        <v>1275</v>
      </c>
      <c r="F75" s="182">
        <f t="shared" si="4"/>
        <v>0.42500000000000004</v>
      </c>
      <c r="G75" s="198">
        <f t="shared" si="5"/>
        <v>2692.0916666666672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46883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46914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46944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46975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47006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47036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47067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47097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47128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47159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47187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47218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47248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47279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47309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47340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47371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47401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47432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47462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47493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47524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47552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47583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50999.999999999978</v>
      </c>
      <c r="E100" s="93">
        <f>SUM(E40:E99)</f>
        <v>45900</v>
      </c>
      <c r="F100" s="99">
        <f>SUM(F40:F99)</f>
        <v>15.30000000000001</v>
      </c>
      <c r="G100" s="211">
        <f>SUM(G40:H99)</f>
        <v>96915.300000000105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uMxjBnEp2WF+8W/zQiBpMVqHMRfpzYBQgvCBRadgHUBZYMTxRwowVk/l7zSS72M8I/AtQyW4XRV7h6L4Z4oQng==" saltValue="/nBItM2d+BaHtZ/055TXXQ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C18" sqref="C18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196078,43 грн.</v>
      </c>
      <c r="H4" s="185">
        <f>B4+B4*K4</f>
        <v>199999.99859999999</v>
      </c>
      <c r="I4" s="151">
        <v>0</v>
      </c>
      <c r="K4" s="184">
        <v>0.02</v>
      </c>
      <c r="L4" s="153">
        <f>D4/12/(1-1/POWER(1+D4/12,C4))*H4+H4*F4</f>
        <v>21667.569306479203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196078,43 грн.</v>
      </c>
      <c r="H5" s="185">
        <f>B5+B5*K5</f>
        <v>199999.99859999999</v>
      </c>
      <c r="I5" s="151">
        <v>0</v>
      </c>
      <c r="K5" s="184">
        <v>0.02</v>
      </c>
      <c r="L5" s="153">
        <f>D5/12/(1-1/POWER(1+D5/12,C5))*H5+H5*F5</f>
        <v>13334.201323234782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196078,43 грн.</v>
      </c>
      <c r="H6" s="185">
        <f>B6+B6*K6</f>
        <v>199999.99859999999</v>
      </c>
      <c r="I6" s="151">
        <v>0</v>
      </c>
      <c r="J6" s="151"/>
      <c r="K6" s="184">
        <v>0.02</v>
      </c>
      <c r="L6" s="153">
        <f>D6/12/(1-1/POWER(1+D6/12,C6))*H6+H6*F6</f>
        <v>10556.412004747373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73891.63</v>
      </c>
      <c r="C7" s="151">
        <v>18</v>
      </c>
      <c r="D7" s="152">
        <v>1E-4</v>
      </c>
      <c r="E7" s="152">
        <v>0</v>
      </c>
      <c r="F7" s="152">
        <v>4.99E-2</v>
      </c>
      <c r="G7" s="151" t="str">
        <f>I$2&amp;" "&amp;B7&amp;" "&amp;H$2</f>
        <v>max. 73891,63 грн.</v>
      </c>
      <c r="H7" s="185">
        <f>B7+B7*K7</f>
        <v>75000.004450000008</v>
      </c>
      <c r="I7" s="151">
        <v>6</v>
      </c>
      <c r="K7" s="259">
        <v>1.4999999999999999E-2</v>
      </c>
      <c r="L7" s="153">
        <f>D7/12/(1-1/POWER(1+D7/12,C7))*H7+H7*F7</f>
        <v>7909.4970048413006</v>
      </c>
      <c r="M7" s="154">
        <f>F7</f>
        <v>4.99E-2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66371.679999999993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66371,68 грн.</v>
      </c>
      <c r="H8" s="185">
        <f>B8+B8*K8</f>
        <v>74999.998399999997</v>
      </c>
      <c r="I8" s="151">
        <v>9</v>
      </c>
      <c r="J8" s="151"/>
      <c r="K8" s="184">
        <v>0.13</v>
      </c>
      <c r="L8" s="153">
        <f>D8/12/(1-1/POWER(1+D8/12,C8))*H8+H8*F8</f>
        <v>6867.8253847017095</v>
      </c>
      <c r="M8" s="154">
        <f>F8</f>
        <v>4.99E-2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NST_ФОП_Бовш В.С.</vt:lpstr>
      <vt:lpstr>Перелік партнерів</vt:lpstr>
      <vt:lpstr>Назви</vt:lpstr>
      <vt:lpstr>Лист2</vt:lpstr>
      <vt:lpstr>'NST_ФОП_Бовш В.С.'!Область_друку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2025-04-10T15:03:37Z</dcterms:modified>
</cp:coreProperties>
</file>