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9724FC94-2A8D-4373-B351-0EFD8A107C04}" xr6:coauthVersionLast="47" xr6:coauthVersionMax="47" xr10:uidLastSave="{00000000-0000-0000-0000-000000000000}"/>
  <workbookProtection workbookAlgorithmName="SHA-512" workbookHashValue="nLubGNeBUmrA3umIcK74blrw1TGGrty/KL2qDnmNJT6WDlhYXPbdekkGIuA9pZ0ouN1U4NtIJSSq90F19SCCtQ==" workbookSaltValue="puvuauC2vkwEesqwsZ469g==" workbookSpinCount="100000" lockStructure="1"/>
  <bookViews>
    <workbookView xWindow="-120" yWindow="-120" windowWidth="29040" windowHeight="15990" tabRatio="863" xr2:uid="{00000000-000D-0000-FFFF-FFFF00000000}"/>
  </bookViews>
  <sheets>
    <sheet name="NST Ідея_0-10-1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Ідея_0-10-1-24'!$A$1:$I$103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<sst xmlns="http://schemas.openxmlformats.org/spreadsheetml/2006/main" count="169" uniqueCount="161">
  <si>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</si>
  <si>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</si>
  <si>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</si>
  <si>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</si>
  <si>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</si>
  <si>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</si>
  <si>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</si>
  <si>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</si>
  <si>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</si>
  <si>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</si>
  <si>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</si>
  <si>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</si>
  <si>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</si>
  <si>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</si>
  <si>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</si>
  <si>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</si>
  <si>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</si>
  <si>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</si>
  <si>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</si>
  <si>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</si>
  <si>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</si>
  <si>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</si>
  <si>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</si>
  <si>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</si>
  <si>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</si>
  <si>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</si>
  <si>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</si>
  <si>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</si>
  <si>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</si>
  <si>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</si>
  <si>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</si>
  <si>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</si>
  <si>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</si>
  <si>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</si>
  <si>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</si>
  <si>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</si>
  <si>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</si>
  <si>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</si>
  <si>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</si>
  <si>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</si>
  <si>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</si>
  <si>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</si>
  <si>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</si>
  <si>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</si>
  <si>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</si>
  <si>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</si>
  <si>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</si>
  <si>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</si>
  <si>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</si>
  <si>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</si>
  <si>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</si>
  <si>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</si>
  <si>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</si>
  <si>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</si>
  <si>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</si>
  <si>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</si>
  <si>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</si>
  <si>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</si>
  <si>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</si>
  <si>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</si>
  <si>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</si>
  <si>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</si>
  <si>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</si>
  <si>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</si>
  <si>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</si>
  <si>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</si>
  <si>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</si>
  <si>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</si>
  <si>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</si>
  <si>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</si>
  <si>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</si>
  <si>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</si>
  <si>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</si>
  <si>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</si>
  <si>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</si>
  <si>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</si>
  <si>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</si>
  <si>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</si>
  <si>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</si>
  <si>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</si>
  <si>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</si>
  <si>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</si>
  <si>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</si>
  <si>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</si>
  <si>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</si>
  <si>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</si>
  <si>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</si>
  <si>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</si>
  <si>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</si>
  <si>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</si>
  <si>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</si>
  <si>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</si>
  <si>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</si>
  <si>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</si>
  <si>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</si>
  <si>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</si>
  <si>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</si>
  <si>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</si>
  <si>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</si>
  <si>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</si>
  <si>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</si>
  <si>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</si>
  <si>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</si>
  <si>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</si>
  <si>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</si>
  <si>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</si>
  <si>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</si>
  <si>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</si>
  <si>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</si>
  <si>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</si>
  <si>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</si>
  <si>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</si>
  <si>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</si>
  <si>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</si>
  <si>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</si>
  <si>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</si>
  <si>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</si>
  <si>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</si>
  <si>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</si>
  <si>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</si>
  <si>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</si>
  <si>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</si>
  <si>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</si>
  <si>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</si>
  <si>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</si>
  <si>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</si>
  <si>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</si>
  <si>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</si>
  <si>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</si>
  <si>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</si>
  <si>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</si>
  <si>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</si>
  <si>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</si>
  <si>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</si>
  <si>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</si>
  <si>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</si>
  <si>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</si>
  <si>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</si>
  <si>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</si>
  <si>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</si>
  <si>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</si>
  <si>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</si>
  <si>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</si>
  <si>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</si>
  <si>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</si>
  <si>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</si>
  <si>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</si>
  <si>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</si>
  <si>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</si>
  <si>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</si>
  <si>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</si>
  <si>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</si>
  <si>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</si>
  <si>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</si>
  <si>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</si>
  <si>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</si>
  <si>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</si>
  <si>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</si>
  <si>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</si>
  <si>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</si>
  <si>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Ідея_0-10-1-24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</si>
</sst>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4</xdr:col>
      <xdr:colOff>0</xdr:colOff>
      <xdr:row>4</xdr:row>
      <xdr:rowOff>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" y="28575"/>
          <a:ext cx="2295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VLOOKUP('NST Ідея_0-10-1-24'!H2,Лист2!A:P,16,FALSE)</f>
        <v>990.09900000000005</v>
      </c>
      <c r="F2" s="132">
        <f>VLOOKUP(H$2,Лист2!$A:$H,8,0)</f>
        <v>99999.998999999996</v>
      </c>
      <c r="G2" s="177">
        <f ca="1">TODAY()</f>
        <v>45855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99999.998999999996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v>99009.9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61">
        <v>99009.9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3">
        <f>F5+F5*F11+F15+F5*F17</f>
        <v>99999.998999999996</v>
      </c>
      <c r="G7" s="164"/>
      <c r="H7" s="165"/>
      <c r="I7" s="42"/>
      <c r="J7" s="4"/>
      <c r="K7" s="37"/>
      <c r="L7" s="51" t="str">
        <f>Лист2!A4</f>
        <v>NST Ідея_0-10-1-24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10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0.01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5.9900000000000002E-2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99999.998999999996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G100-E3</f>
        <v>83879.801141399905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E3+F24</f>
        <v>183879.8001413999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0.70741432905197144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-99009.9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4166.6666249999998</v>
      </c>
      <c r="E40" s="20">
        <f>IF(AND(B40&gt;F$13,B40&lt;=$F$21),F$7*F$19,0)</f>
        <v>0</v>
      </c>
      <c r="F40" s="182">
        <f>IF(B40&lt;=$F$21,F$5*F$9/12,0)</f>
        <v>0.82508250000000005</v>
      </c>
      <c r="G40" s="208">
        <f t="shared" ref="G40:G71" si="0">IF(B$40&lt;=F$21,D40+E40+F40,0)</f>
        <v>4167.4917074999994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4166.6666249999998</v>
      </c>
      <c r="E41" s="20">
        <f t="shared" ref="E41:E99" si="3">IF(AND(B41&gt;F$13,B41&lt;=$F$21),F$7*F$19,0)</f>
        <v>0</v>
      </c>
      <c r="F41" s="20">
        <f t="shared" ref="F41:F99" si="4">IF(B41&lt;=$F$21,F$5*F$9/12,0)</f>
        <v>0.82508250000000005</v>
      </c>
      <c r="G41" s="208">
        <f t="shared" si="0"/>
        <v>4167.4917074999994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4166.6666249999998</v>
      </c>
      <c r="E42" s="20">
        <f t="shared" si="3"/>
        <v>0</v>
      </c>
      <c r="F42" s="20">
        <f t="shared" si="4"/>
        <v>0.82508250000000005</v>
      </c>
      <c r="G42" s="208">
        <f t="shared" si="0"/>
        <v>4167.4917074999994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4166.6666249999998</v>
      </c>
      <c r="E43" s="20">
        <f t="shared" si="3"/>
        <v>0</v>
      </c>
      <c r="F43" s="20">
        <f t="shared" si="4"/>
        <v>0.82508250000000005</v>
      </c>
      <c r="G43" s="208">
        <f t="shared" si="0"/>
        <v>4167.4917074999994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4166.6666249999998</v>
      </c>
      <c r="E44" s="20">
        <f t="shared" si="3"/>
        <v>0</v>
      </c>
      <c r="F44" s="20">
        <f t="shared" si="4"/>
        <v>0.82508250000000005</v>
      </c>
      <c r="G44" s="208">
        <f t="shared" si="0"/>
        <v>4167.4917074999994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4166.6666249999998</v>
      </c>
      <c r="E45" s="20">
        <f t="shared" si="3"/>
        <v>0</v>
      </c>
      <c r="F45" s="20">
        <f t="shared" si="4"/>
        <v>0.82508250000000005</v>
      </c>
      <c r="G45" s="208">
        <f t="shared" si="0"/>
        <v>4167.4917074999994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4166.6666249999998</v>
      </c>
      <c r="E46" s="20">
        <f t="shared" si="3"/>
        <v>0</v>
      </c>
      <c r="F46" s="20">
        <f t="shared" si="4"/>
        <v>0.82508250000000005</v>
      </c>
      <c r="G46" s="208">
        <f t="shared" si="0"/>
        <v>4167.4917074999994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4166.6666249999998</v>
      </c>
      <c r="E47" s="20">
        <f t="shared" si="3"/>
        <v>0</v>
      </c>
      <c r="F47" s="20">
        <f t="shared" si="4"/>
        <v>0.82508250000000005</v>
      </c>
      <c r="G47" s="208">
        <f t="shared" si="0"/>
        <v>4167.4917074999994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4166.6666249999998</v>
      </c>
      <c r="E48" s="20">
        <f t="shared" si="3"/>
        <v>0</v>
      </c>
      <c r="F48" s="20">
        <f t="shared" si="4"/>
        <v>0.82508250000000005</v>
      </c>
      <c r="G48" s="208">
        <f t="shared" si="0"/>
        <v>4167.4917074999994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4166.6666249999998</v>
      </c>
      <c r="E49" s="20">
        <f t="shared" si="3"/>
        <v>0</v>
      </c>
      <c r="F49" s="20">
        <f t="shared" si="4"/>
        <v>0.82508250000000005</v>
      </c>
      <c r="G49" s="208">
        <f t="shared" si="0"/>
        <v>4167.4917074999994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4166.6666249999998</v>
      </c>
      <c r="E50" s="20">
        <f t="shared" si="3"/>
        <v>5989.9999400999995</v>
      </c>
      <c r="F50" s="20">
        <f t="shared" si="4"/>
        <v>0.82508250000000005</v>
      </c>
      <c r="G50" s="208">
        <f t="shared" si="0"/>
        <v>10157.4916476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4166.6666249999998</v>
      </c>
      <c r="E51" s="20">
        <f t="shared" si="3"/>
        <v>5989.9999400999995</v>
      </c>
      <c r="F51" s="20">
        <f t="shared" si="4"/>
        <v>0.82508250000000005</v>
      </c>
      <c r="G51" s="208">
        <f t="shared" si="0"/>
        <v>10157.4916476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4166.6666249999998</v>
      </c>
      <c r="E52" s="20">
        <f t="shared" si="3"/>
        <v>5989.9999400999995</v>
      </c>
      <c r="F52" s="20">
        <f t="shared" si="4"/>
        <v>0.82508250000000005</v>
      </c>
      <c r="G52" s="208">
        <f t="shared" si="0"/>
        <v>10157.4916476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4166.6666249999998</v>
      </c>
      <c r="E53" s="20">
        <f t="shared" si="3"/>
        <v>5989.9999400999995</v>
      </c>
      <c r="F53" s="20">
        <f t="shared" si="4"/>
        <v>0.82508250000000005</v>
      </c>
      <c r="G53" s="208">
        <f t="shared" si="0"/>
        <v>10157.4916476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4166.6666249999998</v>
      </c>
      <c r="E54" s="20">
        <f t="shared" si="3"/>
        <v>5989.9999400999995</v>
      </c>
      <c r="F54" s="20">
        <f t="shared" si="4"/>
        <v>0.82508250000000005</v>
      </c>
      <c r="G54" s="208">
        <f t="shared" si="0"/>
        <v>10157.4916476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4166.6666249999998</v>
      </c>
      <c r="E55" s="20">
        <f t="shared" si="3"/>
        <v>5989.9999400999995</v>
      </c>
      <c r="F55" s="20">
        <f t="shared" si="4"/>
        <v>0.82508250000000005</v>
      </c>
      <c r="G55" s="208">
        <f t="shared" si="0"/>
        <v>10157.4916476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4166.6666249999998</v>
      </c>
      <c r="E56" s="20">
        <f t="shared" si="3"/>
        <v>5989.9999400999995</v>
      </c>
      <c r="F56" s="20">
        <f t="shared" si="4"/>
        <v>0.82508250000000005</v>
      </c>
      <c r="G56" s="208">
        <f t="shared" si="0"/>
        <v>10157.4916476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4166.6666249999998</v>
      </c>
      <c r="E57" s="20">
        <f t="shared" si="3"/>
        <v>5989.9999400999995</v>
      </c>
      <c r="F57" s="20">
        <f t="shared" si="4"/>
        <v>0.82508250000000005</v>
      </c>
      <c r="G57" s="208">
        <f t="shared" si="0"/>
        <v>10157.4916476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4166.6666249999998</v>
      </c>
      <c r="E58" s="20">
        <f t="shared" si="3"/>
        <v>5989.9999400999995</v>
      </c>
      <c r="F58" s="20">
        <f t="shared" si="4"/>
        <v>0.82508250000000005</v>
      </c>
      <c r="G58" s="208">
        <f t="shared" si="0"/>
        <v>10157.4916476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4166.6666249999998</v>
      </c>
      <c r="E59" s="20">
        <f t="shared" si="3"/>
        <v>5989.9999400999995</v>
      </c>
      <c r="F59" s="20">
        <f t="shared" si="4"/>
        <v>0.82508250000000005</v>
      </c>
      <c r="G59" s="208">
        <f t="shared" si="0"/>
        <v>10157.4916476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4166.6666249999998</v>
      </c>
      <c r="E60" s="20">
        <f t="shared" si="3"/>
        <v>5989.9999400999995</v>
      </c>
      <c r="F60" s="20">
        <f t="shared" si="4"/>
        <v>0.82508250000000005</v>
      </c>
      <c r="G60" s="208">
        <f t="shared" si="0"/>
        <v>10157.4916476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4166.6666249999998</v>
      </c>
      <c r="E61" s="20">
        <f t="shared" si="3"/>
        <v>5989.9999400999995</v>
      </c>
      <c r="F61" s="20">
        <f t="shared" si="4"/>
        <v>0.82508250000000005</v>
      </c>
      <c r="G61" s="208">
        <f t="shared" si="0"/>
        <v>10157.4916476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4166.6666249999998</v>
      </c>
      <c r="E62" s="20">
        <f t="shared" si="3"/>
        <v>5989.9999400999995</v>
      </c>
      <c r="F62" s="20">
        <f t="shared" si="4"/>
        <v>0.82508250000000005</v>
      </c>
      <c r="G62" s="208">
        <f t="shared" si="0"/>
        <v>10157.4916476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4166.6666249999998</v>
      </c>
      <c r="E63" s="20">
        <f t="shared" si="3"/>
        <v>5989.9999400999995</v>
      </c>
      <c r="F63" s="20">
        <f t="shared" si="4"/>
        <v>0.82508250000000005</v>
      </c>
      <c r="G63" s="208">
        <f t="shared" si="0"/>
        <v>10157.4916476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0</v>
      </c>
      <c r="E64" s="20">
        <f t="shared" si="3"/>
        <v>0</v>
      </c>
      <c r="F64" s="2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0</v>
      </c>
      <c r="E65" s="20">
        <f t="shared" si="3"/>
        <v>0</v>
      </c>
      <c r="F65" s="2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0</v>
      </c>
      <c r="E66" s="20">
        <f t="shared" si="3"/>
        <v>0</v>
      </c>
      <c r="F66" s="2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0</v>
      </c>
      <c r="E67" s="20">
        <f t="shared" si="3"/>
        <v>0</v>
      </c>
      <c r="F67" s="2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0</v>
      </c>
      <c r="E68" s="20">
        <f t="shared" si="3"/>
        <v>0</v>
      </c>
      <c r="F68" s="2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0</v>
      </c>
      <c r="E69" s="20">
        <f t="shared" si="3"/>
        <v>0</v>
      </c>
      <c r="F69" s="2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0</v>
      </c>
      <c r="E70" s="20">
        <f t="shared" si="3"/>
        <v>0</v>
      </c>
      <c r="F70" s="2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0</v>
      </c>
      <c r="E71" s="20">
        <f t="shared" si="3"/>
        <v>0</v>
      </c>
      <c r="F71" s="2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0</v>
      </c>
      <c r="E72" s="20">
        <f t="shared" si="3"/>
        <v>0</v>
      </c>
      <c r="F72" s="2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0</v>
      </c>
      <c r="E73" s="20">
        <f t="shared" si="3"/>
        <v>0</v>
      </c>
      <c r="F73" s="2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0</v>
      </c>
      <c r="E74" s="20">
        <f t="shared" si="3"/>
        <v>0</v>
      </c>
      <c r="F74" s="2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0</v>
      </c>
      <c r="E75" s="20">
        <f t="shared" si="3"/>
        <v>0</v>
      </c>
      <c r="F75" s="2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99999.998999999967</v>
      </c>
      <c r="E100" s="93">
        <f>SUM(E40:E99)</f>
        <v>83859.999161399988</v>
      </c>
      <c r="F100" s="99">
        <f>SUM(F40:F99)</f>
        <v>19.801980000000007</v>
      </c>
      <c r="G100" s="211">
        <f>SUM(G40:H99)</f>
        <v>183879.8001413999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3ZaSihGKeU7A/CAV8JHRX26JftAo+zNVwf4hHrPiqVkOu/S2iUHrD0vqisPJJ1MVeKmGZbomMelbyH3euCjf8A==" saltValue="tx8mWgOIhgpvKKhNkrv2xg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C18" sqref="C18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99009.9</v>
      </c>
      <c r="C4" s="151">
        <v>24</v>
      </c>
      <c r="D4" s="152">
        <v>1E-4</v>
      </c>
      <c r="E4" s="152">
        <v>0</v>
      </c>
      <c r="F4" s="152">
        <v>5.9900000000000002E-2</v>
      </c>
      <c r="G4" s="151" t="str">
        <f>I$2&amp;" "&amp;B4&amp;" "&amp;H$2</f>
        <v>max. 99009,9 грн.</v>
      </c>
      <c r="H4" s="184">
        <f>B4+B4*K4</f>
        <v>99999.998999999996</v>
      </c>
      <c r="I4" s="151">
        <v>10</v>
      </c>
      <c r="K4" s="185">
        <v>0.01</v>
      </c>
      <c r="L4" s="153">
        <f t="shared" ref="L4" si="0">D4/12/(1-1/POWER(1+D4/12,C4))*H4+H4*F4</f>
        <v>10157.100606716089</v>
      </c>
      <c r="M4" s="154">
        <f>F4</f>
        <v>5.9900000000000002E-2</v>
      </c>
      <c r="N4" s="154"/>
      <c r="O4" s="155">
        <v>0</v>
      </c>
      <c r="P4" s="151">
        <v>990.09900000000005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Ідея_0-10-1-24</vt:lpstr>
      <vt:lpstr>Перелік партнерів</vt:lpstr>
      <vt:lpstr>Назви</vt:lpstr>
      <vt:lpstr>Лист2</vt:lpstr>
      <vt:lpstr>'NST Ідея_0-10-1-24'!Область_друку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2025-07-17T07:33:00Z</dcterms:modified>
</cp:coreProperties>
</file>