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939F5BBF-A78E-48AB-AFE2-D9E344A9BCD4}" xr6:coauthVersionLast="47" xr6:coauthVersionMax="47" xr10:uidLastSave="{00000000-0000-0000-0000-000000000000}"/>
  <workbookProtection workbookAlgorithmName="SHA-512" workbookHashValue="4/1tp8kCzKsfYEShpURp3AB1+z6jKdMd2Ojj9Sto33byOivtS2SZiNpfL1IvdQGHES9Xbq1lOGslGD04pLQg7w==" workbookSaltValue="u210yvIxdH7H5eyhEoy5iA==" workbookSpinCount="100000" lockStructure="1"/>
  <bookViews>
    <workbookView xWindow="-120" yWindow="-120" windowWidth="29040" windowHeight="15990" tabRatio="863" xr2:uid="{00000000-000D-0000-FFFF-FFFF00000000}"/>
  </bookViews>
  <sheets>
    <sheet name="NST Ідея_0-9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64" l="1"/>
  <c r="L8" i="164"/>
  <c r="L9" i="164"/>
  <c r="L10" i="164"/>
  <c r="L11" i="164"/>
  <c r="L12" i="164"/>
  <c r="L13" i="164"/>
  <c r="L14" i="164"/>
  <c r="L15" i="164"/>
  <c r="L16" i="164"/>
  <c r="L17" i="164"/>
  <c r="C39" i="164"/>
  <c r="F2" i="164" l="1"/>
  <c r="H4" i="165"/>
  <c r="E2" i="164"/>
  <c r="G2" i="164"/>
  <c r="G3" i="164"/>
  <c r="G39" i="164" l="1"/>
  <c r="G4" i="165" l="1"/>
  <c r="B28" i="164" l="1"/>
  <c r="B26" i="164"/>
  <c r="B24" i="164"/>
  <c r="B11" i="164"/>
  <c r="F17" i="164" l="1"/>
  <c r="M4" i="165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<sst xmlns="http://schemas.openxmlformats.org/spreadsheetml/2006/main" count="169" uniqueCount="161">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</sst>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3</xdr:col>
      <xdr:colOff>962025</xdr:colOff>
      <xdr:row>3</xdr:row>
      <xdr:rowOff>95250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8575"/>
          <a:ext cx="2266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="130" zoomScaleNormal="70" zoomScaleSheetLayoutView="13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hidden="1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Ідея_0-9-24'!H2,Лист2!A:P,16,FALSE)</f>
        <v>943.39599999999996</v>
      </c>
      <c r="F2" s="132">
        <f>VLOOKUP(H$2,Лист2!$A:$H,8,0)</f>
        <v>99999.997199999998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99999.997199999998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94339.62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94339.62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99999.997199999998</v>
      </c>
      <c r="G7" s="164"/>
      <c r="H7" s="165"/>
      <c r="I7" s="42"/>
      <c r="J7" s="4"/>
      <c r="K7" s="37"/>
      <c r="L7" s="51" t="str">
        <f>Лист2!A4</f>
        <v>NST Ідея_0-9-24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9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0.06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99999.997199999998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74868.865828199996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174868.86302819999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0.73077970743179321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-94339.62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4166.6665499999999</v>
      </c>
      <c r="E40" s="20">
        <f>IF(AND(B40&gt;F$13,B40&lt;=$F$21),F$7*F$19,0)</f>
        <v>0</v>
      </c>
      <c r="F40" s="182">
        <f>IF(B40&lt;=$F$21,F$5*F$9/12,0)</f>
        <v>0.7861634999999999</v>
      </c>
      <c r="G40" s="208">
        <f t="shared" ref="G40:G71" si="0">IF(B$40&lt;=F$21,D40+E40+F40,0)</f>
        <v>4167.4527134999998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4166.6665499999999</v>
      </c>
      <c r="E41" s="20">
        <f t="shared" ref="E41:E99" si="3">IF(AND(B41&gt;F$13,B41&lt;=$F$21),F$7*F$19,0)</f>
        <v>0</v>
      </c>
      <c r="F41" s="20">
        <f t="shared" ref="F41:F99" si="4">IF(B41&lt;=$F$21,F$5*F$9/12,0)</f>
        <v>0.7861634999999999</v>
      </c>
      <c r="G41" s="208">
        <f t="shared" si="0"/>
        <v>4167.4527134999998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4166.6665499999999</v>
      </c>
      <c r="E42" s="20">
        <f t="shared" si="3"/>
        <v>0</v>
      </c>
      <c r="F42" s="20">
        <f t="shared" si="4"/>
        <v>0.7861634999999999</v>
      </c>
      <c r="G42" s="208">
        <f t="shared" si="0"/>
        <v>4167.4527134999998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4166.6665499999999</v>
      </c>
      <c r="E43" s="20">
        <f t="shared" si="3"/>
        <v>0</v>
      </c>
      <c r="F43" s="20">
        <f t="shared" si="4"/>
        <v>0.7861634999999999</v>
      </c>
      <c r="G43" s="208">
        <f t="shared" si="0"/>
        <v>4167.4527134999998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4166.6665499999999</v>
      </c>
      <c r="E44" s="20">
        <f t="shared" si="3"/>
        <v>0</v>
      </c>
      <c r="F44" s="20">
        <f t="shared" si="4"/>
        <v>0.7861634999999999</v>
      </c>
      <c r="G44" s="208">
        <f t="shared" si="0"/>
        <v>4167.4527134999998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4166.6665499999999</v>
      </c>
      <c r="E45" s="20">
        <f t="shared" si="3"/>
        <v>0</v>
      </c>
      <c r="F45" s="20">
        <f t="shared" si="4"/>
        <v>0.7861634999999999</v>
      </c>
      <c r="G45" s="208">
        <f t="shared" si="0"/>
        <v>4167.4527134999998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4166.6665499999999</v>
      </c>
      <c r="E46" s="20">
        <f t="shared" si="3"/>
        <v>0</v>
      </c>
      <c r="F46" s="20">
        <f t="shared" si="4"/>
        <v>0.7861634999999999</v>
      </c>
      <c r="G46" s="208">
        <f t="shared" si="0"/>
        <v>4167.4527134999998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4166.6665499999999</v>
      </c>
      <c r="E47" s="20">
        <f t="shared" si="3"/>
        <v>0</v>
      </c>
      <c r="F47" s="20">
        <f t="shared" si="4"/>
        <v>0.7861634999999999</v>
      </c>
      <c r="G47" s="208">
        <f t="shared" si="0"/>
        <v>4167.4527134999998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4166.6665499999999</v>
      </c>
      <c r="E48" s="20">
        <f t="shared" si="3"/>
        <v>0</v>
      </c>
      <c r="F48" s="20">
        <f t="shared" si="4"/>
        <v>0.7861634999999999</v>
      </c>
      <c r="G48" s="208">
        <f t="shared" si="0"/>
        <v>4167.4527134999998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4166.6665499999999</v>
      </c>
      <c r="E49" s="20">
        <f t="shared" si="3"/>
        <v>4989.9998602799997</v>
      </c>
      <c r="F49" s="20">
        <f t="shared" si="4"/>
        <v>0.7861634999999999</v>
      </c>
      <c r="G49" s="208">
        <f t="shared" si="0"/>
        <v>9157.4525737799995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4166.6665499999999</v>
      </c>
      <c r="E50" s="20">
        <f t="shared" si="3"/>
        <v>4989.9998602799997</v>
      </c>
      <c r="F50" s="20">
        <f t="shared" si="4"/>
        <v>0.7861634999999999</v>
      </c>
      <c r="G50" s="208">
        <f t="shared" si="0"/>
        <v>9157.4525737799995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4166.6665499999999</v>
      </c>
      <c r="E51" s="20">
        <f t="shared" si="3"/>
        <v>4989.9998602799997</v>
      </c>
      <c r="F51" s="20">
        <f t="shared" si="4"/>
        <v>0.7861634999999999</v>
      </c>
      <c r="G51" s="208">
        <f t="shared" si="0"/>
        <v>9157.4525737799995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4166.6665499999999</v>
      </c>
      <c r="E52" s="20">
        <f t="shared" si="3"/>
        <v>4989.9998602799997</v>
      </c>
      <c r="F52" s="20">
        <f t="shared" si="4"/>
        <v>0.7861634999999999</v>
      </c>
      <c r="G52" s="208">
        <f t="shared" si="0"/>
        <v>9157.4525737799995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4166.6665499999999</v>
      </c>
      <c r="E53" s="20">
        <f t="shared" si="3"/>
        <v>4989.9998602799997</v>
      </c>
      <c r="F53" s="20">
        <f t="shared" si="4"/>
        <v>0.7861634999999999</v>
      </c>
      <c r="G53" s="208">
        <f t="shared" si="0"/>
        <v>9157.4525737799995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4166.6665499999999</v>
      </c>
      <c r="E54" s="20">
        <f t="shared" si="3"/>
        <v>4989.9998602799997</v>
      </c>
      <c r="F54" s="20">
        <f t="shared" si="4"/>
        <v>0.7861634999999999</v>
      </c>
      <c r="G54" s="208">
        <f t="shared" si="0"/>
        <v>9157.4525737799995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4166.6665499999999</v>
      </c>
      <c r="E55" s="20">
        <f t="shared" si="3"/>
        <v>4989.9998602799997</v>
      </c>
      <c r="F55" s="20">
        <f t="shared" si="4"/>
        <v>0.7861634999999999</v>
      </c>
      <c r="G55" s="208">
        <f t="shared" si="0"/>
        <v>9157.4525737799995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4166.6665499999999</v>
      </c>
      <c r="E56" s="20">
        <f t="shared" si="3"/>
        <v>4989.9998602799997</v>
      </c>
      <c r="F56" s="20">
        <f t="shared" si="4"/>
        <v>0.7861634999999999</v>
      </c>
      <c r="G56" s="208">
        <f t="shared" si="0"/>
        <v>9157.4525737799995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4166.6665499999999</v>
      </c>
      <c r="E57" s="20">
        <f t="shared" si="3"/>
        <v>4989.9998602799997</v>
      </c>
      <c r="F57" s="20">
        <f t="shared" si="4"/>
        <v>0.7861634999999999</v>
      </c>
      <c r="G57" s="208">
        <f t="shared" si="0"/>
        <v>9157.4525737799995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4166.6665499999999</v>
      </c>
      <c r="E58" s="20">
        <f t="shared" si="3"/>
        <v>4989.9998602799997</v>
      </c>
      <c r="F58" s="20">
        <f t="shared" si="4"/>
        <v>0.7861634999999999</v>
      </c>
      <c r="G58" s="208">
        <f t="shared" si="0"/>
        <v>9157.4525737799995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4166.6665499999999</v>
      </c>
      <c r="E59" s="20">
        <f t="shared" si="3"/>
        <v>4989.9998602799997</v>
      </c>
      <c r="F59" s="20">
        <f t="shared" si="4"/>
        <v>0.7861634999999999</v>
      </c>
      <c r="G59" s="208">
        <f t="shared" si="0"/>
        <v>9157.4525737799995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4166.6665499999999</v>
      </c>
      <c r="E60" s="20">
        <f t="shared" si="3"/>
        <v>4989.9998602799997</v>
      </c>
      <c r="F60" s="20">
        <f t="shared" si="4"/>
        <v>0.7861634999999999</v>
      </c>
      <c r="G60" s="208">
        <f t="shared" si="0"/>
        <v>9157.4525737799995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4166.6665499999999</v>
      </c>
      <c r="E61" s="20">
        <f t="shared" si="3"/>
        <v>4989.9998602799997</v>
      </c>
      <c r="F61" s="20">
        <f t="shared" si="4"/>
        <v>0.7861634999999999</v>
      </c>
      <c r="G61" s="208">
        <f t="shared" si="0"/>
        <v>9157.4525737799995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4166.6665499999999</v>
      </c>
      <c r="E62" s="20">
        <f t="shared" si="3"/>
        <v>4989.9998602799997</v>
      </c>
      <c r="F62" s="20">
        <f t="shared" si="4"/>
        <v>0.7861634999999999</v>
      </c>
      <c r="G62" s="208">
        <f t="shared" si="0"/>
        <v>9157.4525737799995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4166.6665499999999</v>
      </c>
      <c r="E63" s="20">
        <f t="shared" si="3"/>
        <v>4989.9998602799997</v>
      </c>
      <c r="F63" s="20">
        <f t="shared" si="4"/>
        <v>0.7861634999999999</v>
      </c>
      <c r="G63" s="208">
        <f t="shared" si="0"/>
        <v>9157.4525737799995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99999.997199999969</v>
      </c>
      <c r="E100" s="93">
        <f>SUM(E40:E99)</f>
        <v>74849.99790419999</v>
      </c>
      <c r="F100" s="99">
        <f>SUM(F40:F99)</f>
        <v>18.867924000000006</v>
      </c>
      <c r="G100" s="211">
        <f>SUM(G40:H99)</f>
        <v>174868.86302819999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Yl2pUmSzxZzbKjXpD/FWjyzVsq8FAaoy072MNdqXxwdQ1bD5R8yI8MS8BR4Ft/cN1TlpJxI66ECYK4XYBM1WA==" saltValue="b+VW646eCNolczTUUUFfz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16383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A23" sqref="A23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94339.62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94339,62 грн.</v>
      </c>
      <c r="H4" s="184">
        <f>B4+B4*K4</f>
        <v>99999.997199999998</v>
      </c>
      <c r="I4" s="151">
        <v>9</v>
      </c>
      <c r="K4" s="185">
        <v>0.06</v>
      </c>
      <c r="L4" s="153">
        <f t="shared" ref="L4" si="0">D4/12/(1-1/POWER(1+D4/12,C4))*H4+H4*F4</f>
        <v>9157.1004518882764</v>
      </c>
      <c r="M4" s="154">
        <f>F4</f>
        <v>4.99E-2</v>
      </c>
      <c r="N4" s="154"/>
      <c r="O4" s="155">
        <v>0</v>
      </c>
      <c r="P4" s="151">
        <v>943.39599999999996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NST Ідея_0-9-24</vt:lpstr>
      <vt:lpstr>Перелік партнерів</vt:lpstr>
      <vt:lpstr>Назви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2025-07-17T07:35:40Z</dcterms:modified>
</cp:coreProperties>
</file>