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8ED95F8B-401A-4EC2-81B9-3506690925CA}" xr6:coauthVersionLast="47" xr6:coauthVersionMax="47" xr10:uidLastSave="{00000000-0000-0000-0000-000000000000}"/>
  <workbookProtection workbookAlgorithmName="SHA-512" workbookHashValue="IMBeeogbLvMg5ziN8V3Q4eYuA7OmhQngHcNlna1IOilekfphgD7SFHukYBVTA2j28vOpc9Z8Len4kuT/3D4NbQ==" workbookSaltValue="WJK396U+g8RTkyo+widxzw==" workbookSpinCount="100000" lockStructure="1"/>
  <bookViews>
    <workbookView xWindow="-120" yWindow="-120" windowWidth="29040" windowHeight="15990" tabRatio="863" xr2:uid="{00000000-000D-0000-FFFF-FFFF00000000}"/>
  </bookViews>
  <sheets>
    <sheet name="NST Ідея_10_1_АКЦІЙНИЙ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Ідея_10_1_АКЦІЙНИЙ'!$A$1:$I$103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<sst xmlns="http://schemas.openxmlformats.org/spreadsheetml/2006/main" count="169" uniqueCount="161">
  <si>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</si>
  <si>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</si>
  <si>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</si>
  <si>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</si>
  <si>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</si>
  <si>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</si>
  <si>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</si>
  <si>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</si>
  <si>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</si>
  <si>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</si>
  <si>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</si>
  <si>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</si>
  <si>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</si>
  <si>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</si>
  <si>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</si>
  <si>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</si>
  <si>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</si>
  <si>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</si>
  <si>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</si>
  <si>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</si>
  <si>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</si>
  <si>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</si>
  <si>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</si>
  <si>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</si>
  <si>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</si>
  <si>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</si>
  <si>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</si>
  <si>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</si>
  <si>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</si>
  <si>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</si>
  <si>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</si>
  <si>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</si>
  <si>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</si>
  <si>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</si>
  <si>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</si>
  <si>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</si>
  <si>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</si>
  <si>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</si>
  <si>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</si>
  <si>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</si>
  <si>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</si>
  <si>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</si>
  <si>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</si>
  <si>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</si>
  <si>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</si>
  <si>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</si>
  <si>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</si>
  <si>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</si>
  <si>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</si>
  <si>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</si>
  <si>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</si>
  <si>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</si>
  <si>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</si>
  <si>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</si>
  <si>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</si>
  <si>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</si>
  <si>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</si>
  <si>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</si>
  <si>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</si>
  <si>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</si>
  <si>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</si>
  <si>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</si>
  <si>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</si>
  <si>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</si>
  <si>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</si>
  <si>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</si>
  <si>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</si>
  <si>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</si>
  <si>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</si>
  <si>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</si>
  <si>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</si>
  <si>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</si>
  <si>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</si>
  <si>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</si>
  <si>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</si>
  <si>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</si>
  <si>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</si>
  <si>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</si>
  <si>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</si>
  <si>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</si>
  <si>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</si>
  <si>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</si>
  <si>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</si>
  <si>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</si>
  <si>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</si>
  <si>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</si>
  <si>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</si>
  <si>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</si>
  <si>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</si>
  <si>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</si>
  <si>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</si>
  <si>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</si>
  <si>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</si>
  <si>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</si>
  <si>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</si>
  <si>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</si>
  <si>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</si>
  <si>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</si>
  <si>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</si>
  <si>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</si>
  <si>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</si>
  <si>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</si>
  <si>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</si>
  <si>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</si>
  <si>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</si>
  <si>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</si>
  <si>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</si>
  <si>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</si>
  <si>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</si>
  <si>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</si>
  <si>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</si>
  <si>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</si>
  <si>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</si>
  <si>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</si>
  <si>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</si>
  <si>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</si>
  <si>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</si>
  <si>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</si>
  <si>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</si>
  <si>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</si>
  <si>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</si>
  <si>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</si>
  <si>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</si>
  <si>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</si>
  <si>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</si>
  <si>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</si>
  <si>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</si>
  <si>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</si>
  <si>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</si>
  <si>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</si>
  <si>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</si>
  <si>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</si>
  <si>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</si>
  <si>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</si>
  <si>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</si>
  <si>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</si>
  <si>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</si>
  <si>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</si>
  <si>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</si>
  <si>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</si>
  <si>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</si>
  <si>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</si>
  <si>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</si>
  <si>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</si>
  <si>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</si>
  <si>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</si>
  <si>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</si>
  <si>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</si>
  <si>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</si>
  <si>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</si>
  <si>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</si>
  <si>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</si>
  <si>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</si>
  <si>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</si>
  <si>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</si>
  <si>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</si>
  <si>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</si>
  <si>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</si>
  <si>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</si>
  <si>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</si>
  <si>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Ідея_10_1_АКЦІЙНИЙ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</si>
</sst>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0</xdr:colOff>
      <xdr:row>3</xdr:row>
      <xdr:rowOff>104774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9050"/>
          <a:ext cx="228600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Ідея_10_1_АКЦІЙНИЙ'!H2,Лист2!A:P,16,FALSE)</f>
        <v>909.09</v>
      </c>
      <c r="F2" s="132">
        <f>VLOOKUP(H$2,Лист2!$A:$H,8,0)</f>
        <v>100000.00260000001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94090.908150000003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90909.09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94090.908150000003</v>
      </c>
      <c r="G7" s="164"/>
      <c r="H7" s="165"/>
      <c r="I7" s="42"/>
      <c r="J7" s="4"/>
      <c r="K7" s="37"/>
      <c r="L7" s="51" t="str">
        <f>Лист2!A4</f>
        <v>NST Ідея_10_1_АКЦІЙНИЙ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3.5000000000000003E-2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94090.908150000003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78922.817392590048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173013.72554259005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0.74668933153152461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3920.4545062500001</v>
      </c>
      <c r="E40" s="20">
        <f>IF(AND(B40&gt;F$13,B40&lt;=$F$21),F$7*F$19,0)</f>
        <v>0</v>
      </c>
      <c r="F40" s="182">
        <f>IF(B40&lt;=$F$21,F$5*F$9/12,0)</f>
        <v>0.75757574999999999</v>
      </c>
      <c r="G40" s="208">
        <f t="shared" ref="G40:G71" si="0">IF(B$40&lt;=F$21,D40+E40+F40,0)</f>
        <v>3921.212082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3920.4545062500001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208">
        <f t="shared" si="0"/>
        <v>3921.212082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3920.4545062500001</v>
      </c>
      <c r="E42" s="20">
        <f t="shared" si="3"/>
        <v>0</v>
      </c>
      <c r="F42" s="20">
        <f t="shared" si="4"/>
        <v>0.75757574999999999</v>
      </c>
      <c r="G42" s="208">
        <f t="shared" si="0"/>
        <v>3921.212082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3920.4545062500001</v>
      </c>
      <c r="E43" s="20">
        <f t="shared" si="3"/>
        <v>0</v>
      </c>
      <c r="F43" s="20">
        <f t="shared" si="4"/>
        <v>0.75757574999999999</v>
      </c>
      <c r="G43" s="208">
        <f t="shared" si="0"/>
        <v>3921.212082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3920.4545062500001</v>
      </c>
      <c r="E44" s="20">
        <f t="shared" si="3"/>
        <v>0</v>
      </c>
      <c r="F44" s="20">
        <f t="shared" si="4"/>
        <v>0.75757574999999999</v>
      </c>
      <c r="G44" s="208">
        <f t="shared" si="0"/>
        <v>3921.212082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3920.4545062500001</v>
      </c>
      <c r="E45" s="20">
        <f t="shared" si="3"/>
        <v>0</v>
      </c>
      <c r="F45" s="20">
        <f t="shared" si="4"/>
        <v>0.75757574999999999</v>
      </c>
      <c r="G45" s="208">
        <f t="shared" si="0"/>
        <v>3921.212082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3920.4545062500001</v>
      </c>
      <c r="E46" s="20">
        <f t="shared" si="3"/>
        <v>0</v>
      </c>
      <c r="F46" s="20">
        <f t="shared" si="4"/>
        <v>0.75757574999999999</v>
      </c>
      <c r="G46" s="208">
        <f t="shared" si="0"/>
        <v>3921.212082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3920.4545062500001</v>
      </c>
      <c r="E47" s="20">
        <f t="shared" si="3"/>
        <v>0</v>
      </c>
      <c r="F47" s="20">
        <f t="shared" si="4"/>
        <v>0.75757574999999999</v>
      </c>
      <c r="G47" s="208">
        <f t="shared" si="0"/>
        <v>3921.212082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3920.4545062500001</v>
      </c>
      <c r="E48" s="20">
        <f t="shared" si="3"/>
        <v>0</v>
      </c>
      <c r="F48" s="20">
        <f t="shared" si="4"/>
        <v>0.75757574999999999</v>
      </c>
      <c r="G48" s="208">
        <f t="shared" si="0"/>
        <v>3921.212082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3920.4545062500001</v>
      </c>
      <c r="E49" s="20">
        <f t="shared" si="3"/>
        <v>0</v>
      </c>
      <c r="F49" s="20">
        <f t="shared" si="4"/>
        <v>0.75757574999999999</v>
      </c>
      <c r="G49" s="208">
        <f t="shared" si="0"/>
        <v>3921.212082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3920.4545062500001</v>
      </c>
      <c r="E50" s="20">
        <f t="shared" si="3"/>
        <v>5636.0453981850005</v>
      </c>
      <c r="F50" s="20">
        <f t="shared" si="4"/>
        <v>0.75757574999999999</v>
      </c>
      <c r="G50" s="208">
        <f t="shared" si="0"/>
        <v>9557.2574801850005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3920.4545062500001</v>
      </c>
      <c r="E51" s="20">
        <f t="shared" si="3"/>
        <v>5636.0453981850005</v>
      </c>
      <c r="F51" s="20">
        <f t="shared" si="4"/>
        <v>0.75757574999999999</v>
      </c>
      <c r="G51" s="208">
        <f t="shared" si="0"/>
        <v>9557.2574801850005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3920.4545062500001</v>
      </c>
      <c r="E52" s="20">
        <f t="shared" si="3"/>
        <v>5636.0453981850005</v>
      </c>
      <c r="F52" s="20">
        <f t="shared" si="4"/>
        <v>0.75757574999999999</v>
      </c>
      <c r="G52" s="208">
        <f t="shared" si="0"/>
        <v>9557.2574801850005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3920.4545062500001</v>
      </c>
      <c r="E53" s="20">
        <f t="shared" si="3"/>
        <v>5636.0453981850005</v>
      </c>
      <c r="F53" s="20">
        <f t="shared" si="4"/>
        <v>0.75757574999999999</v>
      </c>
      <c r="G53" s="208">
        <f t="shared" si="0"/>
        <v>9557.2574801850005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3920.4545062500001</v>
      </c>
      <c r="E54" s="20">
        <f t="shared" si="3"/>
        <v>5636.0453981850005</v>
      </c>
      <c r="F54" s="20">
        <f t="shared" si="4"/>
        <v>0.75757574999999999</v>
      </c>
      <c r="G54" s="208">
        <f t="shared" si="0"/>
        <v>9557.2574801850005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3920.4545062500001</v>
      </c>
      <c r="E55" s="20">
        <f t="shared" si="3"/>
        <v>5636.0453981850005</v>
      </c>
      <c r="F55" s="20">
        <f t="shared" si="4"/>
        <v>0.75757574999999999</v>
      </c>
      <c r="G55" s="208">
        <f t="shared" si="0"/>
        <v>9557.2574801850005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3920.4545062500001</v>
      </c>
      <c r="E56" s="20">
        <f t="shared" si="3"/>
        <v>5636.0453981850005</v>
      </c>
      <c r="F56" s="20">
        <f t="shared" si="4"/>
        <v>0.75757574999999999</v>
      </c>
      <c r="G56" s="208">
        <f t="shared" si="0"/>
        <v>9557.2574801850005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3920.4545062500001</v>
      </c>
      <c r="E57" s="20">
        <f t="shared" si="3"/>
        <v>5636.0453981850005</v>
      </c>
      <c r="F57" s="20">
        <f t="shared" si="4"/>
        <v>0.75757574999999999</v>
      </c>
      <c r="G57" s="208">
        <f t="shared" si="0"/>
        <v>9557.2574801850005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3920.4545062500001</v>
      </c>
      <c r="E58" s="20">
        <f t="shared" si="3"/>
        <v>5636.0453981850005</v>
      </c>
      <c r="F58" s="20">
        <f t="shared" si="4"/>
        <v>0.75757574999999999</v>
      </c>
      <c r="G58" s="208">
        <f t="shared" si="0"/>
        <v>9557.2574801850005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3920.4545062500001</v>
      </c>
      <c r="E59" s="20">
        <f t="shared" si="3"/>
        <v>5636.0453981850005</v>
      </c>
      <c r="F59" s="20">
        <f t="shared" si="4"/>
        <v>0.75757574999999999</v>
      </c>
      <c r="G59" s="208">
        <f t="shared" si="0"/>
        <v>9557.2574801850005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3920.4545062500001</v>
      </c>
      <c r="E60" s="20">
        <f t="shared" si="3"/>
        <v>5636.0453981850005</v>
      </c>
      <c r="F60" s="20">
        <f t="shared" si="4"/>
        <v>0.75757574999999999</v>
      </c>
      <c r="G60" s="208">
        <f t="shared" si="0"/>
        <v>9557.2574801850005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3920.4545062500001</v>
      </c>
      <c r="E61" s="20">
        <f t="shared" si="3"/>
        <v>5636.0453981850005</v>
      </c>
      <c r="F61" s="20">
        <f t="shared" si="4"/>
        <v>0.75757574999999999</v>
      </c>
      <c r="G61" s="208">
        <f t="shared" si="0"/>
        <v>9557.2574801850005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3920.4545062500001</v>
      </c>
      <c r="E62" s="20">
        <f t="shared" si="3"/>
        <v>5636.0453981850005</v>
      </c>
      <c r="F62" s="20">
        <f t="shared" si="4"/>
        <v>0.75757574999999999</v>
      </c>
      <c r="G62" s="208">
        <f t="shared" si="0"/>
        <v>9557.2574801850005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3920.4545062500001</v>
      </c>
      <c r="E63" s="20">
        <f t="shared" si="3"/>
        <v>5636.0453981850005</v>
      </c>
      <c r="F63" s="20">
        <f t="shared" si="4"/>
        <v>0.75757574999999999</v>
      </c>
      <c r="G63" s="208">
        <f t="shared" si="0"/>
        <v>9557.2574801850005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94090.908149999945</v>
      </c>
      <c r="E100" s="93">
        <f>SUM(E40:E99)</f>
        <v>78904.635574590007</v>
      </c>
      <c r="F100" s="99">
        <f>SUM(F40:F99)</f>
        <v>18.18181800000001</v>
      </c>
      <c r="G100" s="211">
        <f>SUM(G40:H99)</f>
        <v>173013.72554259005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OehF41DKu+jbmxaN7fgXnzfEecYQmAleFYaZykjSBbPJnapfQoEZE9CCDAv8SaNMgkw4Mqng8L04ts8PzwWgTQ==" saltValue="QFuS8PsWyIcF3QbZOHoOkQ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G16" sqref="G16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96618.36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96618,36 грн.</v>
      </c>
      <c r="H4" s="184">
        <f>B4+B4*K4</f>
        <v>100000.00260000001</v>
      </c>
      <c r="I4" s="151">
        <v>10</v>
      </c>
      <c r="K4" s="185">
        <v>3.5000000000000003E-2</v>
      </c>
      <c r="L4" s="153">
        <f t="shared" ref="L4" si="0">D4/12/(1-1/POWER(1+D4/12,C4))*H4+H4*F4</f>
        <v>10157.100972371714</v>
      </c>
      <c r="M4" s="154">
        <f>F4</f>
        <v>5.9900000000000002E-2</v>
      </c>
      <c r="N4" s="154"/>
      <c r="O4" s="155">
        <v>0</v>
      </c>
      <c r="P4" s="151">
        <v>909.09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Ідея_10_1_АКЦІЙНИЙ</vt:lpstr>
      <vt:lpstr>Перелік партнерів</vt:lpstr>
      <vt:lpstr>Назви</vt:lpstr>
      <vt:lpstr>Лист2</vt:lpstr>
      <vt:lpstr>'NST Ідея_10_1_АКЦІЙНИЙ'!Область_друку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2025-07-17T07:28:40Z</dcterms:modified>
</cp:coreProperties>
</file>