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70F6E193-0F7B-4519-8F4F-3017ADEDE292}" xr6:coauthVersionLast="47" xr6:coauthVersionMax="47" xr10:uidLastSave="{00000000-0000-0000-0000-000000000000}"/>
  <workbookProtection workbookAlgorithmName="SHA-512" workbookHashValue="KnLy9T4He6trZILBCOBA9FIA7QXmVFMHkw6FC5gbcunjZB9kNOD53+m238WMceOviHk5WX9qbSFW8y3EEfWSeA==" workbookSaltValue="K4kzL9ONNwZuhKrKRaZBlg==" workbookSpinCount="100000" lockStructure="1"/>
  <bookViews>
    <workbookView xWindow="-120" yWindow="-120" windowWidth="29040" windowHeight="15990" tabRatio="863" xr2:uid="{00000000-000D-0000-FFFF-FFFF00000000}"/>
  </bookViews>
  <sheets>
    <sheet name="I-Shop_TOUCH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'I-Shop_TOUCH'!$A$1:$I$103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64" l="1"/>
  <c r="C39" i="164" l="1"/>
  <c r="H4" i="165" l="1"/>
  <c r="L4" i="165" s="1"/>
  <c r="G4" i="165"/>
  <c r="M4" i="165"/>
  <c r="L7" i="164"/>
  <c r="H3" i="164" l="1"/>
  <c r="F2" i="164"/>
  <c r="E2" i="164"/>
  <c r="G2" i="164"/>
  <c r="G3" i="164"/>
  <c r="G39" i="164" l="1"/>
  <c r="B28" i="164" l="1"/>
  <c r="B26" i="164"/>
  <c r="B24" i="164"/>
  <c r="B11" i="164"/>
  <c r="F17" i="164" l="1"/>
  <c r="F21" i="164" l="1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56" i="164" l="1"/>
  <c r="F60" i="164"/>
  <c r="F64" i="164"/>
  <c r="F68" i="164"/>
  <c r="F72" i="164"/>
  <c r="F76" i="164"/>
  <c r="F80" i="164"/>
  <c r="F84" i="164"/>
  <c r="F88" i="164"/>
  <c r="F92" i="164"/>
  <c r="F96" i="164"/>
  <c r="F57" i="164"/>
  <c r="F61" i="164"/>
  <c r="F65" i="164"/>
  <c r="F69" i="164"/>
  <c r="F73" i="164"/>
  <c r="F77" i="164"/>
  <c r="F81" i="164"/>
  <c r="F85" i="164"/>
  <c r="F89" i="164"/>
  <c r="F93" i="164"/>
  <c r="F97" i="164"/>
  <c r="F54" i="164"/>
  <c r="F58" i="164"/>
  <c r="F62" i="164"/>
  <c r="F66" i="164"/>
  <c r="F70" i="164"/>
  <c r="F74" i="164"/>
  <c r="F78" i="164"/>
  <c r="F82" i="164"/>
  <c r="F86" i="164"/>
  <c r="F90" i="164"/>
  <c r="F94" i="164"/>
  <c r="F98" i="164"/>
  <c r="F55" i="164"/>
  <c r="F59" i="164"/>
  <c r="F63" i="164"/>
  <c r="F67" i="164"/>
  <c r="F71" i="164"/>
  <c r="F75" i="164"/>
  <c r="F79" i="164"/>
  <c r="F83" i="164"/>
  <c r="F87" i="164"/>
  <c r="F91" i="164"/>
  <c r="F95" i="164"/>
  <c r="F99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1" i="164"/>
  <c r="E76" i="164"/>
  <c r="E93" i="164"/>
  <c r="E75" i="164"/>
  <c r="E89" i="164"/>
  <c r="E92" i="164"/>
  <c r="E84" i="164"/>
  <c r="E64" i="164"/>
  <c r="F42" i="164" l="1"/>
  <c r="F46" i="164"/>
  <c r="F50" i="164"/>
  <c r="F43" i="164"/>
  <c r="F47" i="164"/>
  <c r="F51" i="164"/>
  <c r="F44" i="164"/>
  <c r="F48" i="164"/>
  <c r="F52" i="164"/>
  <c r="F40" i="164"/>
  <c r="F41" i="164"/>
  <c r="F45" i="164"/>
  <c r="F49" i="164"/>
  <c r="F53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F24" i="164" l="1"/>
  <c r="G31" i="164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<sst xmlns="http://schemas.openxmlformats.org/spreadsheetml/2006/main" count="169" uniqueCount="161">
  <si>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</si>
  <si>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</si>
  <si>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</si>
  <si>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</si>
  <si>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</si>
  <si>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</si>
  <si>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</si>
  <si>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</si>
  <si>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</si>
  <si>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</si>
  <si>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</si>
  <si>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</si>
  <si>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</si>
  <si>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</si>
  <si>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</si>
  <si>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</si>
  <si>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</si>
  <si>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</si>
  <si>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</si>
  <si>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</si>
  <si>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</si>
  <si>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</si>
  <si>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</si>
  <si>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</si>
  <si>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</si>
  <si>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</si>
  <si>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</si>
  <si>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</si>
  <si>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</si>
  <si>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</si>
  <si>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</si>
  <si>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</si>
  <si>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</si>
  <si>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</si>
  <si>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</si>
  <si>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</si>
  <si>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</si>
  <si>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</si>
  <si>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</si>
  <si>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</si>
  <si>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</si>
  <si>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</si>
  <si>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</si>
  <si>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</si>
  <si>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</si>
  <si>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</si>
  <si>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</si>
  <si>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</si>
  <si>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</si>
  <si>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</si>
  <si>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</si>
  <si>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</si>
  <si>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</si>
  <si>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</si>
  <si>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</si>
  <si>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</si>
  <si>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</si>
  <si>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</si>
  <si>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</si>
  <si>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</si>
  <si>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</si>
  <si>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</si>
  <si>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</si>
  <si>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</si>
  <si>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</si>
  <si>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</si>
  <si>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</si>
  <si>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</si>
  <si>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</si>
  <si>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</si>
  <si>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</si>
  <si>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</si>
  <si>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</si>
  <si>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</si>
  <si>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</si>
  <si>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</si>
  <si>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</si>
  <si>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</si>
  <si>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</si>
  <si>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</si>
  <si>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</si>
  <si>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</si>
  <si>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</si>
  <si>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</si>
  <si>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</si>
  <si>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</si>
  <si>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</si>
  <si>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</si>
  <si>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</si>
  <si>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</si>
  <si>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</si>
  <si>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</si>
  <si>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</si>
  <si>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</si>
  <si>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</si>
  <si>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</si>
  <si>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</si>
  <si>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</si>
  <si>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</si>
  <si>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</si>
  <si>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</si>
  <si>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</si>
  <si>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</si>
  <si>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</si>
  <si>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</si>
  <si>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</si>
  <si>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</si>
  <si>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</si>
  <si>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</si>
  <si>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</si>
  <si>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</si>
  <si>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</si>
  <si>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</si>
  <si>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</si>
  <si>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</si>
  <si>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</si>
  <si>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</si>
  <si>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</si>
  <si>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</si>
  <si>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</si>
  <si>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</si>
  <si>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</si>
  <si>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</si>
  <si>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</si>
  <si>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</si>
  <si>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</si>
  <si>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</si>
  <si>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</si>
  <si>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</si>
  <si>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</si>
  <si>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</si>
  <si>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</si>
  <si>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</si>
  <si>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</si>
  <si>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</si>
  <si>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</si>
  <si>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</si>
  <si>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</si>
  <si>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</si>
  <si>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</si>
  <si>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</si>
  <si>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</si>
  <si>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</si>
  <si>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</si>
  <si>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</si>
  <si>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</si>
  <si>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</si>
  <si>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</si>
  <si>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</si>
  <si>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</si>
  <si>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</si>
  <si>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</si>
  <si>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</si>
  <si>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</si>
  <si>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</si>
  <si>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</si>
  <si>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</si>
  <si>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</si>
  <si>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</si>
  <si>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</si>
  <si>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Osnova_I-Shop_TOUCH_0-6-14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</si>
</sst>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0</xdr:colOff>
      <xdr:row>4</xdr:row>
      <xdr:rowOff>9525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8575"/>
          <a:ext cx="23145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VLOOKUP('I-Shop_TOUCH'!H2,Лист2!A:P,16,FALSE)</f>
        <v>1000</v>
      </c>
      <c r="F2" s="132">
        <f>VLOOKUP(H$2,Лист2!$A:$H,8,0)</f>
        <v>49999.997900000002</v>
      </c>
      <c r="G2" s="177">
        <f ca="1">TODAY()</f>
        <v>45859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49999.997900000002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f>VLOOKUP(H$2,Лист2!$A:$H,8,0)</f>
        <v>49999.997900000002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19.5" customHeight="1" thickBot="1" x14ac:dyDescent="0.25">
      <c r="A5" s="1"/>
      <c r="B5" s="199" t="s">
        <v>42</v>
      </c>
      <c r="C5" s="200"/>
      <c r="D5" s="200"/>
      <c r="E5" s="201"/>
      <c r="F5" s="161">
        <v>46728.97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1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51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49999.997900000002</v>
      </c>
      <c r="G7" s="164"/>
      <c r="H7" s="165"/>
      <c r="I7" s="42"/>
      <c r="J7" s="4"/>
      <c r="K7" s="37"/>
      <c r="L7" s="51" t="str">
        <f>Лист2!A4</f>
        <v>Osnova_I-Shop_TOUCH_0-6-14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15.75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6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7.0000000000000007E-2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14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49999.997900000002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G100-F5</f>
        <v>17276.860645088338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F5+F24</f>
        <v>64005.830645088339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0.61569769978523259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-46728.97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3571.4284214285717</v>
      </c>
      <c r="E40" s="20">
        <f>IF(AND(B40&gt;F$13,B40&lt;=$F$21),F$7*F$19,0)</f>
        <v>0</v>
      </c>
      <c r="F40" s="182">
        <f>IF(B40&lt;=$F$21,F$7*F$9/12,0)</f>
        <v>0.41666664916666668</v>
      </c>
      <c r="G40" s="208">
        <f t="shared" ref="G40:G71" si="0">IF(B$40&lt;=F$21,D40+E40+F40,0)</f>
        <v>3571.8450880777382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3571.4284214285717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0.41666664916666668</v>
      </c>
      <c r="G41" s="208">
        <f t="shared" si="0"/>
        <v>3571.8450880777382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3571.4284214285717</v>
      </c>
      <c r="E42" s="20">
        <f t="shared" si="3"/>
        <v>0</v>
      </c>
      <c r="F42" s="182">
        <f t="shared" si="4"/>
        <v>0.41666664916666668</v>
      </c>
      <c r="G42" s="208">
        <f t="shared" si="0"/>
        <v>3571.8450880777382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3571.4284214285717</v>
      </c>
      <c r="E43" s="20">
        <f t="shared" si="3"/>
        <v>0</v>
      </c>
      <c r="F43" s="182">
        <f t="shared" si="4"/>
        <v>0.41666664916666668</v>
      </c>
      <c r="G43" s="208">
        <f t="shared" si="0"/>
        <v>3571.8450880777382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3571.4284214285717</v>
      </c>
      <c r="E44" s="20">
        <f t="shared" si="3"/>
        <v>0</v>
      </c>
      <c r="F44" s="182">
        <f t="shared" si="4"/>
        <v>0.41666664916666668</v>
      </c>
      <c r="G44" s="208">
        <f t="shared" si="0"/>
        <v>3571.8450880777382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3571.4284214285717</v>
      </c>
      <c r="E45" s="20">
        <f t="shared" si="3"/>
        <v>0</v>
      </c>
      <c r="F45" s="182">
        <f t="shared" si="4"/>
        <v>0.41666664916666668</v>
      </c>
      <c r="G45" s="208">
        <f t="shared" si="0"/>
        <v>3571.8450880777382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3571.4284214285717</v>
      </c>
      <c r="E46" s="20">
        <f t="shared" si="3"/>
        <v>1749.9999265000001</v>
      </c>
      <c r="F46" s="182">
        <f t="shared" si="4"/>
        <v>0.41666664916666668</v>
      </c>
      <c r="G46" s="208">
        <f t="shared" si="0"/>
        <v>5321.8450145777379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3571.4284214285717</v>
      </c>
      <c r="E47" s="20">
        <f t="shared" si="3"/>
        <v>1749.9999265000001</v>
      </c>
      <c r="F47" s="182">
        <f t="shared" si="4"/>
        <v>0.41666664916666668</v>
      </c>
      <c r="G47" s="208">
        <f t="shared" si="0"/>
        <v>5321.8450145777379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3571.4284214285717</v>
      </c>
      <c r="E48" s="20">
        <f t="shared" si="3"/>
        <v>1749.9999265000001</v>
      </c>
      <c r="F48" s="182">
        <f t="shared" si="4"/>
        <v>0.41666664916666668</v>
      </c>
      <c r="G48" s="208">
        <f t="shared" si="0"/>
        <v>5321.8450145777379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3571.4284214285717</v>
      </c>
      <c r="E49" s="20">
        <f t="shared" si="3"/>
        <v>1749.9999265000001</v>
      </c>
      <c r="F49" s="182">
        <f t="shared" si="4"/>
        <v>0.41666664916666668</v>
      </c>
      <c r="G49" s="208">
        <f t="shared" si="0"/>
        <v>5321.8450145777379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3571.4284214285717</v>
      </c>
      <c r="E50" s="20">
        <f t="shared" si="3"/>
        <v>1749.9999265000001</v>
      </c>
      <c r="F50" s="182">
        <f t="shared" si="4"/>
        <v>0.41666664916666668</v>
      </c>
      <c r="G50" s="208">
        <f t="shared" si="0"/>
        <v>5321.8450145777379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3571.4284214285717</v>
      </c>
      <c r="E51" s="20">
        <f t="shared" si="3"/>
        <v>1749.9999265000001</v>
      </c>
      <c r="F51" s="182">
        <f t="shared" si="4"/>
        <v>0.41666664916666668</v>
      </c>
      <c r="G51" s="208">
        <f t="shared" si="0"/>
        <v>5321.8450145777379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3571.4284214285717</v>
      </c>
      <c r="E52" s="20">
        <f t="shared" si="3"/>
        <v>1749.9999265000001</v>
      </c>
      <c r="F52" s="182">
        <f t="shared" si="4"/>
        <v>0.41666664916666668</v>
      </c>
      <c r="G52" s="208">
        <f t="shared" si="0"/>
        <v>5321.8450145777379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3571.4284214285717</v>
      </c>
      <c r="E53" s="20">
        <f t="shared" si="3"/>
        <v>1749.9999265000001</v>
      </c>
      <c r="F53" s="182">
        <f t="shared" si="4"/>
        <v>0.41666664916666668</v>
      </c>
      <c r="G53" s="208">
        <f t="shared" si="0"/>
        <v>5321.8450145777379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0</v>
      </c>
      <c r="E54" s="20">
        <f t="shared" si="3"/>
        <v>0</v>
      </c>
      <c r="F54" s="182">
        <f t="shared" si="4"/>
        <v>0</v>
      </c>
      <c r="G54" s="208">
        <f t="shared" si="0"/>
        <v>0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0</v>
      </c>
      <c r="E55" s="20">
        <f t="shared" si="3"/>
        <v>0</v>
      </c>
      <c r="F55" s="182">
        <f t="shared" si="4"/>
        <v>0</v>
      </c>
      <c r="G55" s="208">
        <f t="shared" si="0"/>
        <v>0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0</v>
      </c>
      <c r="E56" s="20">
        <f t="shared" si="3"/>
        <v>0</v>
      </c>
      <c r="F56" s="182">
        <f t="shared" si="4"/>
        <v>0</v>
      </c>
      <c r="G56" s="208">
        <f t="shared" si="0"/>
        <v>0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0</v>
      </c>
      <c r="E57" s="20">
        <f t="shared" si="3"/>
        <v>0</v>
      </c>
      <c r="F57" s="182">
        <f t="shared" si="4"/>
        <v>0</v>
      </c>
      <c r="G57" s="208">
        <f t="shared" si="0"/>
        <v>0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49999.997900000009</v>
      </c>
      <c r="E100" s="93">
        <f>SUM(E40:E99)</f>
        <v>13999.999412000003</v>
      </c>
      <c r="F100" s="99">
        <f>SUM(F40:F99)</f>
        <v>5.8333330883333332</v>
      </c>
      <c r="G100" s="211">
        <f>SUM(G40:H99)</f>
        <v>64005.830645088339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p7Sgoqvb3QnLwDdBDfM9NErm3lGGHTgtwXvYYMnkDiywOV5SB26Y4TUBJXws9hWUv8RI0Wz27Oo4upIXGyabIA==" saltValue="E0ICfUbApXLOs0zIEG7BRw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B4" sqref="B4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46728.97</v>
      </c>
      <c r="C4" s="151">
        <v>14</v>
      </c>
      <c r="D4" s="152">
        <v>1E-4</v>
      </c>
      <c r="E4" s="152">
        <v>0</v>
      </c>
      <c r="F4" s="152">
        <v>3.5000000000000003E-2</v>
      </c>
      <c r="G4" s="151" t="str">
        <f>I$2&amp;" "&amp;B4&amp;" "&amp;H$2</f>
        <v>max. 46728,97 грн.</v>
      </c>
      <c r="H4" s="185">
        <f>B4+B4*K4</f>
        <v>49999.997900000002</v>
      </c>
      <c r="I4" s="151">
        <v>6</v>
      </c>
      <c r="K4" s="184">
        <v>7.0000000000000007E-2</v>
      </c>
      <c r="L4" s="153">
        <f t="shared" ref="L4" si="0">D4/12/(1-1/POWER(1+D4/12,C4))*H4+H4*F4</f>
        <v>5321.6515662196744</v>
      </c>
      <c r="M4" s="154">
        <f>F4</f>
        <v>3.5000000000000003E-2</v>
      </c>
      <c r="N4" s="154"/>
      <c r="O4" s="155">
        <v>0</v>
      </c>
      <c r="P4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  <ignoredErrors>
    <ignoredError sqref="H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I-Shop_TOUCH</vt:lpstr>
      <vt:lpstr>Перелік партнерів</vt:lpstr>
      <vt:lpstr>Назви</vt:lpstr>
      <vt:lpstr>Лист2</vt:lpstr>
      <vt:lpstr>'I-Shop_TOUCH'!Область_друку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2025-07-21T13:20:15Z</dcterms:modified>
</cp:coreProperties>
</file>