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D7DC0E90-A165-4E90-A542-276E0F448890}" xr6:coauthVersionLast="47" xr6:coauthVersionMax="47" xr10:uidLastSave="{00000000-0000-0000-0000-000000000000}"/>
  <workbookProtection workbookAlgorithmName="SHA-512" workbookHashValue="QBvQmpidzTulwbt1y3PQ0Kz9fP+CBYu3AI0i3JuXq+GdVaWeU3BEO1AqjiUjBtiS7MK7TICBPeMfVJssIYJ0rw==" workbookSaltValue="tXmyXLwrCKGhTCfusNOXuQ==" workbookSpinCount="100000" lockStructure="1"/>
  <bookViews>
    <workbookView xWindow="-120" yWindow="-120" windowWidth="29040" windowHeight="15990" tabRatio="863" xr2:uid="{00000000-000D-0000-FFFF-FFFF00000000}"/>
  </bookViews>
  <sheets>
    <sheet name="I-Shop_Ассоль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'I-Shop_Ассоль'!$A$1:$I$103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H5" i="165"/>
  <c r="G5" i="165"/>
  <c r="L5" i="165"/>
  <c r="M5" i="165"/>
  <c r="L6" i="164"/>
  <c r="L7" i="164"/>
  <c r="M4" i="165"/>
  <c r="H4" i="165"/>
  <c r="L4" i="165" s="1"/>
  <c r="G4" i="165"/>
  <c r="H7" i="165"/>
  <c r="L9" i="164" l="1"/>
  <c r="M7" i="165"/>
  <c r="L7" i="165"/>
  <c r="G7" i="165"/>
  <c r="H6" i="165"/>
  <c r="H3" i="164" l="1"/>
  <c r="F2" i="164"/>
  <c r="E2" i="164"/>
  <c r="G2" i="164"/>
  <c r="G3" i="164"/>
  <c r="G39" i="164" l="1"/>
  <c r="L8" i="164" l="1"/>
  <c r="M6" i="165"/>
  <c r="L6" i="165"/>
  <c r="G6" i="165"/>
  <c r="B28" i="164" l="1"/>
  <c r="B26" i="164"/>
  <c r="B24" i="164"/>
  <c r="B11" i="164"/>
  <c r="F17" i="164" l="1"/>
  <c r="F21" i="164" l="1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C40" i="164" l="1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66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1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75" i="164"/>
  <c r="E89" i="164"/>
  <c r="E92" i="164"/>
  <c r="E84" i="164"/>
  <c r="E64" i="164"/>
  <c r="D59" i="164" l="1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44" i="164" l="1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<sst xmlns="http://schemas.openxmlformats.org/spreadsheetml/2006/main" count="172" uniqueCount="164">
  <si>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</si>
  <si>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</si>
  <si>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</si>
  <si>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</si>
  <si>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</si>
  <si>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</si>
  <si>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</si>
  <si>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</si>
  <si>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</si>
  <si>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</si>
  <si>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</si>
  <si>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</si>
  <si>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</si>
  <si>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</si>
  <si>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</si>
  <si>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</si>
  <si>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</si>
  <si>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</si>
  <si>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</si>
  <si>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</si>
  <si>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</si>
  <si>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</si>
  <si>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</si>
  <si>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</si>
  <si>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</si>
  <si>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</si>
  <si>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</si>
  <si>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</si>
  <si>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</si>
  <si>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</si>
  <si>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</si>
  <si>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</si>
  <si>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</si>
  <si>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</si>
  <si>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</si>
  <si>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</si>
  <si>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</si>
  <si>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</si>
  <si>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</si>
  <si>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</si>
  <si>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</si>
  <si>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</si>
  <si>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</si>
  <si>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</si>
  <si>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</si>
  <si>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</si>
  <si>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</si>
  <si>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</si>
  <si>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</si>
  <si>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</si>
  <si>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</si>
  <si>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</si>
  <si>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</si>
  <si>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</si>
  <si>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</si>
  <si>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</si>
  <si>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</si>
  <si>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</si>
  <si>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</si>
  <si>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</si>
  <si>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</si>
  <si>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</si>
  <si>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</si>
  <si>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</si>
  <si>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</si>
  <si>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</si>
  <si>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</si>
  <si>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</si>
  <si>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</si>
  <si>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</si>
  <si>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</si>
  <si>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</si>
  <si>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</si>
  <si>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</si>
  <si>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</si>
  <si>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</si>
  <si>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</si>
  <si>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</si>
  <si>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</si>
  <si>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</si>
  <si>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</si>
  <si>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</si>
  <si>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</si>
  <si>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</si>
  <si>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</si>
  <si>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</si>
  <si>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</si>
  <si>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</si>
  <si>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</si>
  <si>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</si>
  <si>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</si>
  <si>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</si>
  <si>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</si>
  <si>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</si>
  <si>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</si>
  <si>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</si>
  <si>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</si>
  <si>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</si>
  <si>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</si>
  <si>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</si>
  <si>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</si>
  <si>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</si>
  <si>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</si>
  <si>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</si>
  <si>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</si>
  <si>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</si>
  <si>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</si>
  <si>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</si>
  <si>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</si>
  <si>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</si>
  <si>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</si>
  <si>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</si>
  <si>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</si>
  <si>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</si>
  <si>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</si>
  <si>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</si>
  <si>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</si>
  <si>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</si>
  <si>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</si>
  <si>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</si>
  <si>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</si>
  <si>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</si>
  <si>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</si>
  <si>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</si>
  <si>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</si>
  <si>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</si>
  <si>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</si>
  <si>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</si>
  <si>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</si>
  <si>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</si>
  <si>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</si>
  <si>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</si>
  <si>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</si>
  <si>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</si>
  <si>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</si>
  <si>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</si>
  <si>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</si>
  <si>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</si>
  <si>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</si>
  <si>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</si>
  <si>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</si>
  <si>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</si>
  <si>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</si>
  <si>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</si>
  <si>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</si>
  <si>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</si>
  <si>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</si>
  <si>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</si>
  <si>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</si>
  <si>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</si>
  <si>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</si>
  <si>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</si>
  <si>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</si>
  <si>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</si>
  <si>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</si>
  <si>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</si>
  <si>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</si>
  <si>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</si>
  <si>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</si>
  <si>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</si>
  <si>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Osnova_I-Shop_Ассоль_0-9-24</t>
  </si>
  <si>
    <t>Osnova_I-Shop_Ассоль_0-4-14</t>
  </si>
  <si>
    <t>Osnova_I-Shop_Ассоль_0-6-12</t>
  </si>
  <si>
    <t>Osnova_I-Shop_РКО2_14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</si>
</sst>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0</xdr:colOff>
      <xdr:row>4</xdr:row>
      <xdr:rowOff>9525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8575"/>
          <a:ext cx="23050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VLOOKUP('I-Shop_Ассоль'!H2,Лист2!A:P,16,FALSE)</f>
        <v>1000</v>
      </c>
      <c r="F2" s="132">
        <f>VLOOKUP(H$2,Лист2!$A:$H,8,0)</f>
        <v>50000.002200000003</v>
      </c>
      <c r="G2" s="177">
        <f ca="1">TODAY()</f>
        <v>45859</v>
      </c>
      <c r="H2" s="193" t="s">
        <v>163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30600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50000.002200000003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19.5" customHeight="1" thickBot="1" x14ac:dyDescent="0.25">
      <c r="A5" s="1"/>
      <c r="B5" s="199" t="s">
        <v>42</v>
      </c>
      <c r="C5" s="200"/>
      <c r="D5" s="200"/>
      <c r="E5" s="201"/>
      <c r="F5" s="161">
        <v>30000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1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51" t="str">
        <f>Лист2!A4</f>
        <v>Osnova_I-Shop_Ассоль_0-4-14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30600</v>
      </c>
      <c r="G7" s="164"/>
      <c r="H7" s="165"/>
      <c r="I7" s="42"/>
      <c r="J7" s="4"/>
      <c r="K7" s="37"/>
      <c r="L7" s="51" t="str">
        <f>Лист2!A5</f>
        <v>Osnova_I-Shop_РКО2_14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15.75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Лист2!A6</f>
        <v>Osnova_I-Shop_Ассоль_0-6-12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Лист2!A7</f>
        <v>Osnova_I-Shop_Ассоль_0-9-24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3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0.02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0.02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30600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7335.5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37335.5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0.41436758637428273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-30000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2185.7142857142858</v>
      </c>
      <c r="E40" s="20">
        <f>IF(AND(B40&gt;F$13,B40&lt;=$F$21),F$7*F$19,0)</f>
        <v>0</v>
      </c>
      <c r="F40" s="182">
        <f>IF(B40&lt;=$F$21,F$5*F$9/12,0)</f>
        <v>0.25</v>
      </c>
      <c r="G40" s="208">
        <f t="shared" ref="G40:G71" si="0">IF(B$40&lt;=F$21,D40+E40+F40,0)</f>
        <v>2185.9642857142858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2185.7142857142858</v>
      </c>
      <c r="E41" s="20">
        <f t="shared" ref="E41:E99" si="3">IF(AND(B41&gt;F$13,B41&lt;=$F$21),F$7*F$19,0)</f>
        <v>0</v>
      </c>
      <c r="F41" s="20">
        <f t="shared" ref="F41:F99" si="4">IF(B41&lt;=$F$21,F$5*F$9/12,0)</f>
        <v>0.25</v>
      </c>
      <c r="G41" s="208">
        <f t="shared" si="0"/>
        <v>2185.9642857142858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2185.7142857142858</v>
      </c>
      <c r="E42" s="20">
        <f t="shared" si="3"/>
        <v>0</v>
      </c>
      <c r="F42" s="20">
        <f t="shared" si="4"/>
        <v>0.25</v>
      </c>
      <c r="G42" s="208">
        <f t="shared" si="0"/>
        <v>2185.9642857142858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2185.7142857142858</v>
      </c>
      <c r="E43" s="20">
        <f t="shared" si="3"/>
        <v>612</v>
      </c>
      <c r="F43" s="20">
        <f t="shared" si="4"/>
        <v>0.25</v>
      </c>
      <c r="G43" s="208">
        <f t="shared" si="0"/>
        <v>2797.9642857142858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2185.7142857142858</v>
      </c>
      <c r="E44" s="20">
        <f t="shared" si="3"/>
        <v>612</v>
      </c>
      <c r="F44" s="20">
        <f t="shared" si="4"/>
        <v>0.25</v>
      </c>
      <c r="G44" s="208">
        <f t="shared" si="0"/>
        <v>2797.9642857142858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2185.7142857142858</v>
      </c>
      <c r="E45" s="20">
        <f t="shared" si="3"/>
        <v>612</v>
      </c>
      <c r="F45" s="20">
        <f t="shared" si="4"/>
        <v>0.25</v>
      </c>
      <c r="G45" s="208">
        <f t="shared" si="0"/>
        <v>2797.9642857142858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2185.7142857142858</v>
      </c>
      <c r="E46" s="20">
        <f t="shared" si="3"/>
        <v>612</v>
      </c>
      <c r="F46" s="20">
        <f t="shared" si="4"/>
        <v>0.25</v>
      </c>
      <c r="G46" s="208">
        <f t="shared" si="0"/>
        <v>2797.9642857142858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2185.7142857142858</v>
      </c>
      <c r="E47" s="20">
        <f t="shared" si="3"/>
        <v>612</v>
      </c>
      <c r="F47" s="20">
        <f t="shared" si="4"/>
        <v>0.25</v>
      </c>
      <c r="G47" s="208">
        <f t="shared" si="0"/>
        <v>2797.9642857142858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2185.7142857142858</v>
      </c>
      <c r="E48" s="20">
        <f t="shared" si="3"/>
        <v>612</v>
      </c>
      <c r="F48" s="20">
        <f t="shared" si="4"/>
        <v>0.25</v>
      </c>
      <c r="G48" s="208">
        <f t="shared" si="0"/>
        <v>2797.9642857142858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2185.7142857142858</v>
      </c>
      <c r="E49" s="20">
        <f t="shared" si="3"/>
        <v>612</v>
      </c>
      <c r="F49" s="20">
        <f t="shared" si="4"/>
        <v>0.25</v>
      </c>
      <c r="G49" s="208">
        <f t="shared" si="0"/>
        <v>2797.9642857142858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2185.7142857142858</v>
      </c>
      <c r="E50" s="20">
        <f t="shared" si="3"/>
        <v>612</v>
      </c>
      <c r="F50" s="20">
        <f t="shared" si="4"/>
        <v>0.25</v>
      </c>
      <c r="G50" s="208">
        <f t="shared" si="0"/>
        <v>2797.9642857142858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2185.7142857142858</v>
      </c>
      <c r="E51" s="20">
        <f t="shared" si="3"/>
        <v>612</v>
      </c>
      <c r="F51" s="20">
        <f t="shared" si="4"/>
        <v>0.25</v>
      </c>
      <c r="G51" s="208">
        <f t="shared" si="0"/>
        <v>2797.9642857142858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2185.7142857142858</v>
      </c>
      <c r="E52" s="20">
        <f t="shared" si="3"/>
        <v>612</v>
      </c>
      <c r="F52" s="20">
        <f t="shared" si="4"/>
        <v>0.25</v>
      </c>
      <c r="G52" s="208">
        <f t="shared" si="0"/>
        <v>2797.9642857142858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2185.7142857142858</v>
      </c>
      <c r="E53" s="20">
        <f t="shared" si="3"/>
        <v>612</v>
      </c>
      <c r="F53" s="20">
        <f t="shared" si="4"/>
        <v>0.25</v>
      </c>
      <c r="G53" s="208">
        <f t="shared" si="0"/>
        <v>2797.9642857142858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20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20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20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20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30600.000000000004</v>
      </c>
      <c r="E100" s="93">
        <f>SUM(E40:E99)</f>
        <v>6732</v>
      </c>
      <c r="F100" s="99">
        <f>SUM(F40:F99)</f>
        <v>3.5</v>
      </c>
      <c r="G100" s="211">
        <f>SUM(G40:H99)</f>
        <v>37335.5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QlhJp5+aMxwg+LTXGMOw5aVEk6eTjF6kDI5wKDzUTdAblF5dsO6XbOvouyloCELSZHT7XLy+ynGcivFzTEkVXQ==" saltValue="LwgQ9FwzijrfnSO4+V3/Vw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$L$6:$L$9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A5" sqref="A5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161</v>
      </c>
      <c r="B4" s="121">
        <v>49500</v>
      </c>
      <c r="C4" s="151">
        <v>14</v>
      </c>
      <c r="D4" s="152">
        <v>1E-4</v>
      </c>
      <c r="E4" s="152">
        <v>0</v>
      </c>
      <c r="F4" s="152">
        <v>3.9899999999999998E-2</v>
      </c>
      <c r="G4" s="151" t="str">
        <f>I$2&amp;" "&amp;B4&amp;" "&amp;H$2</f>
        <v>max. 49500 грн.</v>
      </c>
      <c r="H4" s="185">
        <f>B4+J4</f>
        <v>50000</v>
      </c>
      <c r="I4" s="151">
        <v>4</v>
      </c>
      <c r="J4" s="151">
        <v>500</v>
      </c>
      <c r="K4" s="184"/>
      <c r="L4" s="153">
        <f t="shared" ref="L4" si="0">D4/12/(1-1/POWER(1+D4/12,C4))*H4+H4*F4</f>
        <v>5566.6517897290487</v>
      </c>
      <c r="M4" s="154">
        <f>F4</f>
        <v>3.9899999999999998E-2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163</v>
      </c>
      <c r="B5" s="121">
        <v>49019.61</v>
      </c>
      <c r="C5" s="151">
        <v>14</v>
      </c>
      <c r="D5" s="152">
        <v>1E-4</v>
      </c>
      <c r="E5" s="152">
        <v>0</v>
      </c>
      <c r="F5" s="152">
        <v>0.02</v>
      </c>
      <c r="G5" s="151" t="str">
        <f>I$2&amp;" "&amp;B5&amp;" "&amp;H$2</f>
        <v>max. 49019,61 грн.</v>
      </c>
      <c r="H5" s="185">
        <f>B5+B5*K5</f>
        <v>50000.002200000003</v>
      </c>
      <c r="I5" s="151">
        <v>3</v>
      </c>
      <c r="K5" s="184">
        <v>0.02</v>
      </c>
      <c r="L5" s="153">
        <f t="shared" ref="L5" si="1">D5/12/(1-1/POWER(1+D5/12,C5))*H5+H5*F5</f>
        <v>4571.6519908817281</v>
      </c>
      <c r="M5" s="154">
        <f>F5</f>
        <v>0.02</v>
      </c>
      <c r="N5" s="154"/>
      <c r="O5" s="155">
        <v>0</v>
      </c>
      <c r="P5" s="151">
        <v>1000</v>
      </c>
    </row>
    <row r="6" spans="1:16" s="151" customFormat="1" x14ac:dyDescent="0.2">
      <c r="A6" s="151" t="s">
        <v>162</v>
      </c>
      <c r="B6" s="121">
        <v>49400</v>
      </c>
      <c r="C6" s="151">
        <v>12</v>
      </c>
      <c r="D6" s="152">
        <v>1E-4</v>
      </c>
      <c r="E6" s="152">
        <v>0</v>
      </c>
      <c r="F6" s="152">
        <v>3.9899999999999998E-2</v>
      </c>
      <c r="G6" s="151" t="str">
        <f>I$2&amp;" "&amp;B6&amp;" "&amp;H$2</f>
        <v>max. 49400 грн.</v>
      </c>
      <c r="H6" s="185">
        <f>B6+J6</f>
        <v>50000</v>
      </c>
      <c r="I6" s="151">
        <v>6</v>
      </c>
      <c r="J6" s="151">
        <v>600</v>
      </c>
      <c r="K6" s="184"/>
      <c r="L6" s="153">
        <f>D6/12/(1-1/POWER(1+D6/12,C6))*H6+H6*F6</f>
        <v>6161.8923645380482</v>
      </c>
      <c r="M6" s="154">
        <f>F6</f>
        <v>3.9899999999999998E-2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160</v>
      </c>
      <c r="B7" s="121">
        <v>49019.61</v>
      </c>
      <c r="C7" s="151">
        <v>24</v>
      </c>
      <c r="D7" s="152">
        <v>1E-4</v>
      </c>
      <c r="E7" s="152">
        <v>0</v>
      </c>
      <c r="F7" s="152">
        <v>3.9899999999999998E-2</v>
      </c>
      <c r="G7" s="151" t="str">
        <f>I$2&amp;" "&amp;B7&amp;" "&amp;H$2</f>
        <v>max. 49019,61 грн.</v>
      </c>
      <c r="H7" s="185">
        <f>B7+B7*K7</f>
        <v>50000.002200000003</v>
      </c>
      <c r="I7" s="151">
        <v>9</v>
      </c>
      <c r="K7" s="184">
        <v>0.02</v>
      </c>
      <c r="L7" s="153">
        <f t="shared" ref="L7" si="2">D7/12/(1-1/POWER(1+D7/12,C7))*H7+H7*F7</f>
        <v>4078.5505335997632</v>
      </c>
      <c r="M7" s="154">
        <f>F7</f>
        <v>3.9899999999999998E-2</v>
      </c>
      <c r="N7" s="154"/>
      <c r="O7" s="155">
        <v>0</v>
      </c>
      <c r="P7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  <ignoredErrors>
    <ignoredError sqref="H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I-Shop_Ассоль</vt:lpstr>
      <vt:lpstr>Перелік партнерів</vt:lpstr>
      <vt:lpstr>Назви</vt:lpstr>
      <vt:lpstr>Лист2</vt:lpstr>
      <vt:lpstr>'I-Shop_Ассоль'!Область_друку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2025-07-21T13:21:05Z</dcterms:modified>
</cp:coreProperties>
</file>