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иттєвий\"/>
    </mc:Choice>
  </mc:AlternateContent>
  <xr:revisionPtr revIDLastSave="0" documentId="13_ncr:1_{368011E7-0EFD-4010-8C58-2305EB196607}" xr6:coauthVersionLast="47" xr6:coauthVersionMax="47" xr10:uidLastSave="{00000000-0000-0000-0000-000000000000}"/>
  <workbookProtection workbookAlgorithmName="SHA-512" workbookHashValue="4dUxql2VgTuxGic9iBJQtV1vYXZqJqUMowpVyf814h1q1Qvh1WRNhH3Gv6OD6dMjhVaygEOryAb3siIPCBGK9w==" workbookSaltValue="IpZnSqvArqMYtAXjRoxBBA==" workbookSpinCount="100000" lockStructure="1"/>
  <bookViews>
    <workbookView xWindow="-120" yWindow="-120" windowWidth="29040" windowHeight="15990" tabRatio="831" xr2:uid="{00000000-000D-0000-FFFF-FFFF00000000}"/>
  </bookViews>
  <sheets>
    <sheet name="Миттєвий" sheetId="189" r:id="rId1"/>
    <sheet name="Лист2" sheetId="165" state="hidden" r:id="rId2"/>
    <sheet name="Назви" sheetId="161" state="hidden" r:id="rId3"/>
  </sheets>
  <definedNames>
    <definedName name="_xlnm._FilterDatabase" localSheetId="0" hidden="1">Миттєвий!$A$27:$H$89</definedName>
    <definedName name="_xlnm.Print_Area" localSheetId="0">Миттєвий!$A$1:$L$92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8" i="189" l="1"/>
  <c r="H6" i="165"/>
  <c r="K6" i="165" s="1"/>
  <c r="G6" i="165"/>
  <c r="K16" i="189" l="1"/>
  <c r="K17" i="189"/>
  <c r="G4" i="165"/>
  <c r="H4" i="165"/>
  <c r="K4" i="165" s="1"/>
  <c r="G5" i="165"/>
  <c r="H5" i="165"/>
  <c r="K5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<sst xmlns="http://schemas.openxmlformats.org/spreadsheetml/2006/main" count="54" uniqueCount="49">
  <si>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</si>
  <si>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</si>
  <si>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</si>
  <si>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</si>
  <si>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</si>
  <si>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</si>
  <si>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</si>
  <si>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</si>
  <si>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</si>
  <si>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</si>
  <si>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</si>
  <si>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</si>
  <si>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</si>
  <si>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</si>
  <si>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</si>
  <si>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</si>
  <si>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</si>
  <si>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</si>
  <si>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</si>
  <si>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</si>
  <si>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</si>
  <si>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</si>
  <si>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</si>
  <si>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</si>
  <si>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</si>
  <si>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</si>
  <si>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</si>
  <si>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</si>
  <si>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</si>
  <si>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</si>
  <si>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</si>
  <si>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</si>
  <si>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</si>
  <si>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</si>
  <si>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</si>
  <si>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</si>
  <si>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</si>
  <si>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</si>
  <si>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</si>
  <si>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</si>
  <si>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</si>
  <si>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</si>
  <si>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</si>
  <si>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</si>
  <si>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</si>
  <si>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</si>
  <si>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Миттєвий, 36 міс.</t>
  </si>
  <si>
    <t>Миттєвий, 24 міс.</t>
  </si>
  <si>
    <t>Миттєвий,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</si>
</sst>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1276350</xdr:colOff>
      <xdr:row>3</xdr:row>
      <xdr:rowOff>85725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0025" y="0"/>
          <a:ext cx="2800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VLOOKUP(Миттєвий!H2,Лист2!A:N,14,FALSE)</f>
        <v>5000</v>
      </c>
      <c r="F2" s="100">
        <f>VLOOKUP(H$2,Лист2!$A:$G,2,0)</f>
        <v>50000</v>
      </c>
      <c r="G2" s="116">
        <f ca="1">TODAY()</f>
        <v>45868</v>
      </c>
      <c r="H2" s="166" t="s">
        <v>46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59" t="s">
        <v>41</v>
      </c>
      <c r="C7" s="160"/>
      <c r="D7" s="160"/>
      <c r="E7" s="161"/>
      <c r="F7" s="13">
        <f>D89</f>
        <v>50000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0.69989999999999997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36</v>
      </c>
      <c r="G15" s="151"/>
      <c r="H15" s="151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Лист2!A4</f>
        <v>Миттєвий,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</v>
      </c>
      <c r="F17" s="50"/>
      <c r="G17" s="96"/>
      <c r="H17" s="11"/>
      <c r="I17" s="1"/>
      <c r="J17" s="99"/>
      <c r="K17" s="113" t="str">
        <f>Лист2!A5</f>
        <v>Миттєвий,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3351.7470836482162</v>
      </c>
      <c r="G18" s="162"/>
      <c r="H18" s="163"/>
      <c r="I18" s="105"/>
      <c r="J18" s="44"/>
      <c r="K18" s="113" t="str">
        <f>Лист2!A6</f>
        <v>Миттєвий,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70662.895011335684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120662.89501133568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0.96622141599655142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45868</v>
      </c>
      <c r="D28" s="92"/>
      <c r="E28" s="93"/>
      <c r="F28" s="92"/>
      <c r="G28" s="157">
        <f>-1*E3</f>
        <v>-50000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45899</v>
      </c>
      <c r="D29" s="129">
        <f>IFERROR(PPMT($F$9/12,B29,$F$15,-$E$3),0)</f>
        <v>435.49708364821652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2916.2499999999995</v>
      </c>
      <c r="G29" s="146">
        <f>SUM(D29:F29)</f>
        <v>3351.7470836482162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45930</v>
      </c>
      <c r="D30" s="129">
        <f t="shared" ref="D30:D88" si="1">IFERROR(PPMT($F$9/12,B30,$F$15,-$E$3),0)</f>
        <v>460.89745105199876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2890.8496325962174</v>
      </c>
      <c r="G30" s="146">
        <f t="shared" ref="G30:G88" si="3">SUM(D30:F30)</f>
        <v>3351.7470836482162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45960</v>
      </c>
      <c r="D31" s="129">
        <f t="shared" si="1"/>
        <v>487.7792948846066</v>
      </c>
      <c r="E31" s="140">
        <f>IF(B31&lt;=$F$15,(E$17*(VLOOKUP($H$2,Лист2!$A:$N,12,0)-(B31-1)*VLOOKUP($H$2,Лист2!$A:$N,13,0))),0)</f>
        <v>0</v>
      </c>
      <c r="F31" s="130">
        <f t="shared" si="2"/>
        <v>2863.9677887636099</v>
      </c>
      <c r="G31" s="146">
        <f t="shared" si="3"/>
        <v>3351.7470836482166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45991</v>
      </c>
      <c r="D32" s="129">
        <f t="shared" si="1"/>
        <v>516.22902225875134</v>
      </c>
      <c r="E32" s="140">
        <f>IF(B32&lt;=$F$15,(E$17*(VLOOKUP($H$2,Лист2!$A:$N,12,0)-(B32-1)*VLOOKUP($H$2,Лист2!$A:$N,13,0))),0)</f>
        <v>0</v>
      </c>
      <c r="F32" s="130">
        <f t="shared" si="2"/>
        <v>2835.5180613894654</v>
      </c>
      <c r="G32" s="146">
        <f t="shared" si="3"/>
        <v>3351.7470836482166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46021</v>
      </c>
      <c r="D33" s="129">
        <f t="shared" si="1"/>
        <v>546.33807998199279</v>
      </c>
      <c r="E33" s="140">
        <f>IF(B33&lt;=$F$15,(E$17*(VLOOKUP($H$2,Лист2!$A:$N,12,0)-(B33-1)*VLOOKUP($H$2,Лист2!$A:$N,13,0))),0)</f>
        <v>0</v>
      </c>
      <c r="F33" s="130">
        <f t="shared" si="2"/>
        <v>2805.4090036662233</v>
      </c>
      <c r="G33" s="146">
        <f t="shared" si="3"/>
        <v>3351.7470836482162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46052</v>
      </c>
      <c r="D34" s="129">
        <f t="shared" si="1"/>
        <v>578.20324849694271</v>
      </c>
      <c r="E34" s="140">
        <f>IF(B34&lt;=$F$15,(E$17*(VLOOKUP($H$2,Лист2!$A:$N,12,0)-(B34-1)*VLOOKUP($H$2,Лист2!$A:$N,13,0))),0)</f>
        <v>0</v>
      </c>
      <c r="F34" s="130">
        <f t="shared" si="2"/>
        <v>2773.5438351512739</v>
      </c>
      <c r="G34" s="146">
        <f t="shared" si="3"/>
        <v>3351.7470836482166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46083</v>
      </c>
      <c r="D35" s="129">
        <f t="shared" si="1"/>
        <v>611.92695296552677</v>
      </c>
      <c r="E35" s="140">
        <f>IF(B35&lt;=$F$15,(E$17*(VLOOKUP($H$2,Лист2!$A:$N,12,0)-(B35-1)*VLOOKUP($H$2,Лист2!$A:$N,13,0))),0)</f>
        <v>0</v>
      </c>
      <c r="F35" s="130">
        <f t="shared" si="2"/>
        <v>2739.8201306826895</v>
      </c>
      <c r="G35" s="146">
        <f t="shared" si="3"/>
        <v>3351.7470836482162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46114</v>
      </c>
      <c r="D36" s="129">
        <f t="shared" si="1"/>
        <v>647.61759249724105</v>
      </c>
      <c r="E36" s="140">
        <f>IF(B36&lt;=$F$15,(E$17*(VLOOKUP($H$2,Лист2!$A:$N,12,0)-(B36-1)*VLOOKUP($H$2,Лист2!$A:$N,13,0))),0)</f>
        <v>0</v>
      </c>
      <c r="F36" s="130">
        <f t="shared" si="2"/>
        <v>2704.1294911509754</v>
      </c>
      <c r="G36" s="146">
        <f t="shared" si="3"/>
        <v>3351.7470836482162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46144</v>
      </c>
      <c r="D37" s="129">
        <f t="shared" si="1"/>
        <v>685.38988857964273</v>
      </c>
      <c r="E37" s="140">
        <f>IF(B37&lt;=$F$15,(E$17*(VLOOKUP($H$2,Лист2!$A:$N,12,0)-(B37-1)*VLOOKUP($H$2,Лист2!$A:$N,13,0))),0)</f>
        <v>0</v>
      </c>
      <c r="F37" s="130">
        <f t="shared" si="2"/>
        <v>2666.3571950685737</v>
      </c>
      <c r="G37" s="146">
        <f t="shared" si="3"/>
        <v>3351.7470836482162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46175</v>
      </c>
      <c r="D38" s="129">
        <f t="shared" si="1"/>
        <v>725.3652538310505</v>
      </c>
      <c r="E38" s="140">
        <f>IF(B38&lt;=$F$15,(E$17*(VLOOKUP($H$2,Лист2!$A:$N,12,0)-(B38-1)*VLOOKUP($H$2,Лист2!$A:$N,13,0))),0)</f>
        <v>0</v>
      </c>
      <c r="F38" s="130">
        <f t="shared" si="2"/>
        <v>2626.3818298171659</v>
      </c>
      <c r="G38" s="146">
        <f t="shared" si="3"/>
        <v>3351.7470836482162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46205</v>
      </c>
      <c r="D39" s="129">
        <f t="shared" si="1"/>
        <v>767.67218226074647</v>
      </c>
      <c r="E39" s="140">
        <f>IF(B39&lt;=$F$15,(E$17*(VLOOKUP($H$2,Лист2!$A:$N,12,0)-(B39-1)*VLOOKUP($H$2,Лист2!$A:$N,13,0))),0)</f>
        <v>0</v>
      </c>
      <c r="F39" s="130">
        <f t="shared" si="2"/>
        <v>2584.0749013874697</v>
      </c>
      <c r="G39" s="146">
        <f t="shared" si="3"/>
        <v>3351.7470836482162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46236</v>
      </c>
      <c r="D40" s="129">
        <f t="shared" si="1"/>
        <v>812.44666229110442</v>
      </c>
      <c r="E40" s="140">
        <f>IF(B40&lt;=$F$15,(E$17*(VLOOKUP($H$2,Лист2!$A:$N,12,0)-(B40-1)*VLOOKUP($H$2,Лист2!$A:$N,13,0))),0)</f>
        <v>0</v>
      </c>
      <c r="F40" s="130">
        <f t="shared" si="2"/>
        <v>2539.3004213571116</v>
      </c>
      <c r="G40" s="146">
        <f t="shared" si="3"/>
        <v>3351.7470836482162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46267</v>
      </c>
      <c r="D41" s="129">
        <f t="shared" si="1"/>
        <v>859.83261386923311</v>
      </c>
      <c r="E41" s="140">
        <f>IF(B41&lt;=$F$15,(E$17*(VLOOKUP($H$2,Лист2!$A:$N,12,0)-(B41-1)*VLOOKUP($H$2,Лист2!$A:$N,13,0))),0)</f>
        <v>0</v>
      </c>
      <c r="F41" s="130">
        <f t="shared" si="2"/>
        <v>2491.9144697789834</v>
      </c>
      <c r="G41" s="146">
        <f t="shared" si="3"/>
        <v>3351.7470836482166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46297</v>
      </c>
      <c r="D42" s="129">
        <f t="shared" si="1"/>
        <v>909.982351073156</v>
      </c>
      <c r="E42" s="140">
        <f>IF(B42&lt;=$F$15,(E$17*(VLOOKUP($H$2,Лист2!$A:$N,12,0)-(B42-1)*VLOOKUP($H$2,Лист2!$A:$N,13,0))),0)</f>
        <v>0</v>
      </c>
      <c r="F42" s="130">
        <f t="shared" si="2"/>
        <v>2441.7647325750604</v>
      </c>
      <c r="G42" s="146">
        <f t="shared" si="3"/>
        <v>3351.7470836482162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46328</v>
      </c>
      <c r="D43" s="129">
        <f t="shared" si="1"/>
        <v>963.05707169949812</v>
      </c>
      <c r="E43" s="140">
        <f>IF(B43&lt;=$F$15,(E$17*(VLOOKUP($H$2,Лист2!$A:$N,12,0)-(B43-1)*VLOOKUP($H$2,Лист2!$A:$N,13,0))),0)</f>
        <v>0</v>
      </c>
      <c r="F43" s="130">
        <f t="shared" si="2"/>
        <v>2388.6900119487182</v>
      </c>
      <c r="G43" s="146">
        <f t="shared" si="3"/>
        <v>3351.7470836482162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46358</v>
      </c>
      <c r="D44" s="129">
        <f t="shared" si="1"/>
        <v>1019.2273754063714</v>
      </c>
      <c r="E44" s="140">
        <f>IF(B44&lt;=$F$15,(E$17*(VLOOKUP($H$2,Лист2!$A:$N,12,0)-(B44-1)*VLOOKUP($H$2,Лист2!$A:$N,13,0))),0)</f>
        <v>0</v>
      </c>
      <c r="F44" s="130">
        <f t="shared" si="2"/>
        <v>2332.5197082418449</v>
      </c>
      <c r="G44" s="146">
        <f t="shared" si="3"/>
        <v>3351.7470836482162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46389</v>
      </c>
      <c r="D45" s="129">
        <f t="shared" si="1"/>
        <v>1078.673812076948</v>
      </c>
      <c r="E45" s="140">
        <f>IF(B45&lt;=$F$15,(E$17*(VLOOKUP($H$2,Лист2!$A:$N,12,0)-(B45-1)*VLOOKUP($H$2,Лист2!$A:$N,13,0))),0)</f>
        <v>0</v>
      </c>
      <c r="F45" s="130">
        <f t="shared" si="2"/>
        <v>2273.0732715712684</v>
      </c>
      <c r="G45" s="146">
        <f t="shared" si="3"/>
        <v>3351.7470836482162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46420</v>
      </c>
      <c r="D46" s="129">
        <f t="shared" si="1"/>
        <v>1141.5874621663356</v>
      </c>
      <c r="E46" s="140">
        <f>IF(B46&lt;=$F$15,(E$17*(VLOOKUP($H$2,Лист2!$A:$N,12,0)-(B46-1)*VLOOKUP($H$2,Лист2!$A:$N,13,0))),0)</f>
        <v>0</v>
      </c>
      <c r="F46" s="130">
        <f t="shared" si="2"/>
        <v>2210.1596214818805</v>
      </c>
      <c r="G46" s="146">
        <f t="shared" si="3"/>
        <v>3351.7470836482162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46448</v>
      </c>
      <c r="D47" s="129">
        <f t="shared" si="1"/>
        <v>1208.1705508971872</v>
      </c>
      <c r="E47" s="140">
        <f>IF(B47&lt;=$F$15,(E$17*(VLOOKUP($H$2,Лист2!$A:$N,12,0)-(B47-1)*VLOOKUP($H$2,Лист2!$A:$N,13,0))),0)</f>
        <v>0</v>
      </c>
      <c r="F47" s="130">
        <f t="shared" si="2"/>
        <v>2143.5765327510294</v>
      </c>
      <c r="G47" s="146">
        <f t="shared" si="3"/>
        <v>3351.7470836482166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46479</v>
      </c>
      <c r="D48" s="129">
        <f t="shared" si="1"/>
        <v>1278.6370982782657</v>
      </c>
      <c r="E48" s="140">
        <f>IF(B48&lt;=$F$15,(E$17*(VLOOKUP($H$2,Лист2!$A:$N,12,0)-(B48-1)*VLOOKUP($H$2,Лист2!$A:$N,13,0))),0)</f>
        <v>0</v>
      </c>
      <c r="F48" s="130">
        <f t="shared" si="2"/>
        <v>2073.1099853699507</v>
      </c>
      <c r="G48" s="146">
        <f t="shared" si="3"/>
        <v>3351.7470836482162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46509</v>
      </c>
      <c r="D49" s="129">
        <f t="shared" si="1"/>
        <v>1353.2136070353456</v>
      </c>
      <c r="E49" s="140">
        <f>IF(B49&lt;=$F$15,(E$17*(VLOOKUP($H$2,Лист2!$A:$N,12,0)-(B49-1)*VLOOKUP($H$2,Лист2!$A:$N,13,0))),0)</f>
        <v>0</v>
      </c>
      <c r="F49" s="130">
        <f t="shared" si="2"/>
        <v>1998.5334766128706</v>
      </c>
      <c r="G49" s="146">
        <f t="shared" si="3"/>
        <v>3351.7470836482162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46540</v>
      </c>
      <c r="D50" s="129">
        <f t="shared" si="1"/>
        <v>1432.1397906656821</v>
      </c>
      <c r="E50" s="140">
        <f>IF(B50&lt;=$F$15,(E$17*(VLOOKUP($H$2,Лист2!$A:$N,12,0)-(B50-1)*VLOOKUP($H$2,Лист2!$A:$N,13,0))),0)</f>
        <v>0</v>
      </c>
      <c r="F50" s="130">
        <f t="shared" si="2"/>
        <v>1919.6072929825343</v>
      </c>
      <c r="G50" s="146">
        <f t="shared" si="3"/>
        <v>3351.7470836482162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46570</v>
      </c>
      <c r="D51" s="129">
        <f t="shared" si="1"/>
        <v>1515.6693439562582</v>
      </c>
      <c r="E51" s="140">
        <f>IF(B51&lt;=$F$15,(E$17*(VLOOKUP($H$2,Лист2!$A:$N,12,0)-(B51-1)*VLOOKUP($H$2,Лист2!$A:$N,13,0))),0)</f>
        <v>0</v>
      </c>
      <c r="F51" s="130">
        <f t="shared" si="2"/>
        <v>1836.0777396919582</v>
      </c>
      <c r="G51" s="146">
        <f t="shared" si="3"/>
        <v>3351.7470836482162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46601</v>
      </c>
      <c r="D52" s="129">
        <f t="shared" si="1"/>
        <v>1604.0707584425068</v>
      </c>
      <c r="E52" s="140">
        <f>IF(B52&lt;=$F$15,(E$17*(VLOOKUP($H$2,Лист2!$A:$N,12,0)-(B52-1)*VLOOKUP($H$2,Лист2!$A:$N,13,0))),0)</f>
        <v>0</v>
      </c>
      <c r="F52" s="130">
        <f t="shared" si="2"/>
        <v>1747.6763252057096</v>
      </c>
      <c r="G52" s="146">
        <f t="shared" si="3"/>
        <v>3351.7470836482162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46632</v>
      </c>
      <c r="D53" s="129">
        <f t="shared" si="1"/>
        <v>1697.628185428666</v>
      </c>
      <c r="E53" s="140">
        <f>IF(B53&lt;=$F$15,(E$17*(VLOOKUP($H$2,Лист2!$A:$N,12,0)-(B53-1)*VLOOKUP($H$2,Лист2!$A:$N,13,0))),0)</f>
        <v>0</v>
      </c>
      <c r="F53" s="130">
        <f t="shared" si="2"/>
        <v>1654.1188982195504</v>
      </c>
      <c r="G53" s="146">
        <f t="shared" si="3"/>
        <v>3351.7470836482162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46662</v>
      </c>
      <c r="D54" s="129">
        <f t="shared" si="1"/>
        <v>1796.6423493437931</v>
      </c>
      <c r="E54" s="140">
        <f>IF(B54&lt;=$F$15,(E$17*(VLOOKUP($H$2,Лист2!$A:$N,12,0)-(B54-1)*VLOOKUP($H$2,Лист2!$A:$N,13,0))),0)</f>
        <v>0</v>
      </c>
      <c r="F54" s="130">
        <f t="shared" si="2"/>
        <v>1555.1047343044231</v>
      </c>
      <c r="G54" s="146">
        <f t="shared" si="3"/>
        <v>3351.7470836482162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46693</v>
      </c>
      <c r="D55" s="129">
        <f t="shared" si="1"/>
        <v>1901.4315143692697</v>
      </c>
      <c r="E55" s="140">
        <f>IF(B55&lt;=$F$15,(E$17*(VLOOKUP($H$2,Лист2!$A:$N,12,0)-(B55-1)*VLOOKUP($H$2,Лист2!$A:$N,13,0))),0)</f>
        <v>0</v>
      </c>
      <c r="F55" s="130">
        <f t="shared" si="2"/>
        <v>1450.3155692789469</v>
      </c>
      <c r="G55" s="146">
        <f t="shared" si="3"/>
        <v>3351.7470836482166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46723</v>
      </c>
      <c r="D56" s="129">
        <f t="shared" si="1"/>
        <v>2012.3325074448574</v>
      </c>
      <c r="E56" s="140">
        <f>IF(B56&lt;=$F$15,(E$17*(VLOOKUP($H$2,Лист2!$A:$N,12,0)-(B56-1)*VLOOKUP($H$2,Лист2!$A:$N,13,0))),0)</f>
        <v>0</v>
      </c>
      <c r="F56" s="130">
        <f t="shared" si="2"/>
        <v>1339.4145762033593</v>
      </c>
      <c r="G56" s="146">
        <f t="shared" si="3"/>
        <v>3351.7470836482166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46754</v>
      </c>
      <c r="D57" s="129">
        <f t="shared" si="1"/>
        <v>2129.7018009415788</v>
      </c>
      <c r="E57" s="140">
        <f>IF(B57&lt;=$F$15,(E$17*(VLOOKUP($H$2,Лист2!$A:$N,12,0)-(B57-1)*VLOOKUP($H$2,Лист2!$A:$N,13,0))),0)</f>
        <v>0</v>
      </c>
      <c r="F57" s="130">
        <f t="shared" si="2"/>
        <v>1222.0452827066376</v>
      </c>
      <c r="G57" s="146">
        <f t="shared" si="3"/>
        <v>3351.7470836482162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46785</v>
      </c>
      <c r="D58" s="129">
        <f t="shared" si="1"/>
        <v>2253.9166584814957</v>
      </c>
      <c r="E58" s="140">
        <f>IF(B58&lt;=$F$15,(E$17*(VLOOKUP($H$2,Лист2!$A:$N,12,0)-(B58-1)*VLOOKUP($H$2,Лист2!$A:$N,13,0))),0)</f>
        <v>0</v>
      </c>
      <c r="F58" s="130">
        <f t="shared" si="2"/>
        <v>1097.83042516672</v>
      </c>
      <c r="G58" s="146">
        <f t="shared" si="3"/>
        <v>3351.7470836482157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46814</v>
      </c>
      <c r="D59" s="129">
        <f t="shared" si="1"/>
        <v>2385.3763475874293</v>
      </c>
      <c r="E59" s="140">
        <f>IF(B59&lt;=$F$15,(E$17*(VLOOKUP($H$2,Лист2!$A:$N,12,0)-(B59-1)*VLOOKUP($H$2,Лист2!$A:$N,13,0))),0)</f>
        <v>0</v>
      </c>
      <c r="F59" s="130">
        <f t="shared" si="2"/>
        <v>966.37073606078695</v>
      </c>
      <c r="G59" s="146">
        <f t="shared" si="3"/>
        <v>3351.7470836482162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46845</v>
      </c>
      <c r="D60" s="129">
        <f t="shared" si="1"/>
        <v>2524.5034230604665</v>
      </c>
      <c r="E60" s="140">
        <f>IF(B60&lt;=$F$15,(E$17*(VLOOKUP($H$2,Лист2!$A:$N,12,0)-(B60-1)*VLOOKUP($H$2,Лист2!$A:$N,13,0))),0)</f>
        <v>0</v>
      </c>
      <c r="F60" s="130">
        <f t="shared" si="2"/>
        <v>827.24366058775024</v>
      </c>
      <c r="G60" s="146">
        <f t="shared" si="3"/>
        <v>3351.7470836482166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46875</v>
      </c>
      <c r="D61" s="129">
        <f t="shared" si="1"/>
        <v>2671.745085210468</v>
      </c>
      <c r="E61" s="140">
        <f>IF(B61&lt;=$F$15,(E$17*(VLOOKUP($H$2,Лист2!$A:$N,12,0)-(B61-1)*VLOOKUP($H$2,Лист2!$A:$N,13,0))),0)</f>
        <v>0</v>
      </c>
      <c r="F61" s="130">
        <f t="shared" si="2"/>
        <v>680.00199843774851</v>
      </c>
      <c r="G61" s="146">
        <f t="shared" si="3"/>
        <v>3351.7470836482166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46906</v>
      </c>
      <c r="D62" s="129">
        <f t="shared" si="1"/>
        <v>2827.5746173053685</v>
      </c>
      <c r="E62" s="140">
        <f>IF(B62&lt;=$F$15,(E$17*(VLOOKUP($H$2,Лист2!$A:$N,12,0)-(B62-1)*VLOOKUP($H$2,Лист2!$A:$N,13,0))),0)</f>
        <v>0</v>
      </c>
      <c r="F62" s="130">
        <f t="shared" si="2"/>
        <v>524.172466342848</v>
      </c>
      <c r="G62" s="146">
        <f t="shared" si="3"/>
        <v>3351.7470836482166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46936</v>
      </c>
      <c r="D63" s="129">
        <f t="shared" si="1"/>
        <v>2992.4929068597035</v>
      </c>
      <c r="E63" s="140">
        <f>IF(B63&lt;=$F$15,(E$17*(VLOOKUP($H$2,Лист2!$A:$N,12,0)-(B63-1)*VLOOKUP($H$2,Лист2!$A:$N,13,0))),0)</f>
        <v>0</v>
      </c>
      <c r="F63" s="130">
        <f t="shared" si="2"/>
        <v>359.25417678851232</v>
      </c>
      <c r="G63" s="146">
        <f t="shared" si="3"/>
        <v>3351.7470836482157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46967</v>
      </c>
      <c r="D64" s="129">
        <f t="shared" si="1"/>
        <v>3167.0300556522961</v>
      </c>
      <c r="E64" s="140">
        <f>IF(B64&lt;=$F$15,(E$17*(VLOOKUP($H$2,Лист2!$A:$N,12,0)-(B64-1)*VLOOKUP($H$2,Лист2!$A:$N,13,0))),0)</f>
        <v>0</v>
      </c>
      <c r="F64" s="130">
        <f t="shared" si="2"/>
        <v>184.71702799592015</v>
      </c>
      <c r="G64" s="146">
        <f t="shared" si="3"/>
        <v>3351.7470836482162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47179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47544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50000</v>
      </c>
      <c r="E89" s="133">
        <f>SUM(E29:E88)</f>
        <v>0</v>
      </c>
      <c r="F89" s="133">
        <f>SUM(F29:F88)</f>
        <v>70662.895011335757</v>
      </c>
      <c r="G89" s="143">
        <f>SUM(G29:H88)</f>
        <v>120662.89501133568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C9Su6DDUo1l+Tc24ZdSH+g+nrpk+FYkkLB9vhNFXAKaDlb1W6PqDbRXtOpzidcpnaZrIVh9tW1IV5ZqpujFKyw==" saltValue="ru1Y2s88nP8oM3F/HKdWLA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$K$16:$K$18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6"/>
  <sheetViews>
    <sheetView zoomScale="85" zoomScaleNormal="85" workbookViewId="0">
      <selection activeCell="E13" sqref="E13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</v>
      </c>
      <c r="C4" s="117">
        <v>36</v>
      </c>
      <c r="D4" s="118">
        <v>0.69989999999999997</v>
      </c>
      <c r="E4" s="118">
        <v>0</v>
      </c>
      <c r="F4" s="118">
        <v>0</v>
      </c>
      <c r="G4" s="117" t="str">
        <f t="shared" ref="G4:G5" si="0">I$2&amp;" "&amp;B4&amp;" "&amp;H$2</f>
        <v>max. 50000 грн.</v>
      </c>
      <c r="H4" s="117">
        <f t="shared" ref="H4:H5" si="1">B4+B4*E4</f>
        <v>50000</v>
      </c>
      <c r="I4" s="117"/>
      <c r="J4" s="117">
        <v>5</v>
      </c>
      <c r="K4" s="119">
        <f t="shared" ref="K4:K5" si="2">D4/12/(1-1/POWER(1+D4/12,C4))*H4+H4*F4</f>
        <v>3351.7470836482171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47</v>
      </c>
      <c r="B5" s="117">
        <v>50000</v>
      </c>
      <c r="C5" s="117">
        <v>24</v>
      </c>
      <c r="D5" s="118">
        <v>0.69989999999999997</v>
      </c>
      <c r="E5" s="118">
        <v>0</v>
      </c>
      <c r="F5" s="118">
        <v>0</v>
      </c>
      <c r="G5" s="117" t="str">
        <f t="shared" si="0"/>
        <v>max. 50000 грн.</v>
      </c>
      <c r="H5" s="117">
        <f t="shared" si="1"/>
        <v>50000</v>
      </c>
      <c r="I5" s="117"/>
      <c r="J5" s="117">
        <v>6</v>
      </c>
      <c r="K5" s="119">
        <f t="shared" si="2"/>
        <v>3922.4991672992896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48</v>
      </c>
      <c r="B6" s="117">
        <v>50000</v>
      </c>
      <c r="C6" s="117">
        <v>12</v>
      </c>
      <c r="D6" s="118">
        <v>0.69989999999999997</v>
      </c>
      <c r="E6" s="118">
        <v>0</v>
      </c>
      <c r="F6" s="118">
        <v>0</v>
      </c>
      <c r="G6" s="117" t="str">
        <f t="shared" ref="G6" si="3">I$2&amp;" "&amp;B6&amp;" "&amp;H$2</f>
        <v>max. 50000 грн.</v>
      </c>
      <c r="H6" s="117">
        <f t="shared" ref="H6" si="4">B6+B6*E6</f>
        <v>50000</v>
      </c>
      <c r="I6" s="117"/>
      <c r="J6" s="117">
        <v>7</v>
      </c>
      <c r="K6" s="119">
        <f t="shared" ref="K6" si="5">D6/12/(1-1/POWER(1+D6/12,C6))*H6+H6*F6</f>
        <v>5909.2078829461179</v>
      </c>
      <c r="L6" s="120">
        <v>0</v>
      </c>
      <c r="M6" s="121">
        <v>0</v>
      </c>
      <c r="N6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Миттєвий</vt:lpstr>
      <vt:lpstr>Лист2</vt:lpstr>
      <vt:lpstr>Назви</vt:lpstr>
      <vt:lpstr>Миттєвий!Область_друку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2025-07-30T08:18:09Z</dcterms:modified>
</cp:coreProperties>
</file>