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рос\Мобільний-БОНУС\"/>
    </mc:Choice>
  </mc:AlternateContent>
  <xr:revisionPtr revIDLastSave="0" documentId="13_ncr:1_{CEBD1BC1-783C-4472-9B94-C7B37336619C}" xr6:coauthVersionLast="47" xr6:coauthVersionMax="47" xr10:uidLastSave="{00000000-0000-0000-0000-000000000000}"/>
  <bookViews>
    <workbookView xWindow="-120" yWindow="-120" windowWidth="29040" windowHeight="15990" tabRatio="863" firstSheet="6" activeTab="7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Мобільний-БОНУС СК" sheetId="188" r:id="rId7"/>
    <sheet name="Мобільний-БОНУС" sheetId="192" r:id="rId8"/>
    <sheet name="Від 200 000 до 500 000" sheetId="189" state="hidden" r:id="rId9"/>
    <sheet name="На Старт-Позитив" sheetId="193" state="hidden" r:id="rId10"/>
    <sheet name="Лист2" sheetId="165" state="hidden" r:id="rId11"/>
    <sheet name="Назви" sheetId="161" state="hidden" r:id="rId12"/>
    <sheet name="Лист3" sheetId="191" state="hidden" r:id="rId13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8" hidden="1">'Від 200 000 до 500 000'!$A$27:$H$89</definedName>
    <definedName name="_xlnm._FilterDatabase" localSheetId="7" hidden="1">'Мобільний-БОНУС'!$A$27:$H$89</definedName>
    <definedName name="_xlnm._FilterDatabase" localSheetId="6" hidden="1">'Мобільний-БОНУС СК'!$A$27:$H$89</definedName>
    <definedName name="_xlnm._FilterDatabase" localSheetId="9" hidden="1">'На Старт-Позитив'!$A$27:$H$89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8">'Від 200 000 до 500 000'!$A$1:$J$92</definedName>
    <definedName name="_xlnm.Print_Area" localSheetId="0">Головна!$B$4:$Q$22</definedName>
    <definedName name="_xlnm.Print_Area" localSheetId="7">'Мобільний-БОНУС'!$A$1:$I$92</definedName>
    <definedName name="_xlnm.Print_Area" localSheetId="6">'Мобільний-БОНУС СК'!$A$1:$I$92</definedName>
    <definedName name="_xlnm.Print_Area" localSheetId="9">'На Старт-Позитив'!$A$1:$I$92</definedName>
    <definedName name="_xlnm.Print_Area" localSheetId="3">Пенсійний!$A$1:$I$95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C28" i="192"/>
  <c r="K16" i="192"/>
  <c r="K17" i="192"/>
  <c r="K18" i="192"/>
  <c r="K10" i="188"/>
  <c r="K11" i="188"/>
  <c r="K12" i="188"/>
  <c r="G4" i="165"/>
  <c r="K16" i="193"/>
  <c r="K17" i="193"/>
  <c r="K18" i="193"/>
  <c r="K19" i="193"/>
  <c r="K20" i="193"/>
  <c r="K21" i="193"/>
  <c r="K22" i="193"/>
  <c r="K23" i="193"/>
  <c r="K24" i="193"/>
  <c r="K25" i="193"/>
  <c r="K26" i="193"/>
  <c r="K27" i="193"/>
  <c r="E89" i="193"/>
  <c r="K44" i="193"/>
  <c r="K43" i="193"/>
  <c r="K42" i="193"/>
  <c r="K41" i="193"/>
  <c r="K40" i="193"/>
  <c r="K39" i="193"/>
  <c r="K38" i="193"/>
  <c r="K37" i="193"/>
  <c r="K36" i="193"/>
  <c r="K35" i="193"/>
  <c r="K34" i="193"/>
  <c r="K33" i="193"/>
  <c r="K32" i="193"/>
  <c r="K31" i="193"/>
  <c r="K30" i="193"/>
  <c r="K29" i="193"/>
  <c r="K28" i="193"/>
  <c r="C28" i="193"/>
  <c r="C29" i="193" s="1"/>
  <c r="C30" i="193" s="1"/>
  <c r="C31" i="193" s="1"/>
  <c r="C32" i="193" s="1"/>
  <c r="C33" i="193" s="1"/>
  <c r="C34" i="193" s="1"/>
  <c r="C35" i="193" s="1"/>
  <c r="C36" i="193" s="1"/>
  <c r="C37" i="193" s="1"/>
  <c r="C38" i="193" s="1"/>
  <c r="C39" i="193" s="1"/>
  <c r="C40" i="193" s="1"/>
  <c r="C41" i="193" s="1"/>
  <c r="C42" i="193" s="1"/>
  <c r="C43" i="193" s="1"/>
  <c r="C44" i="193" s="1"/>
  <c r="C45" i="193" s="1"/>
  <c r="C46" i="193" s="1"/>
  <c r="C47" i="193" s="1"/>
  <c r="C48" i="193" s="1"/>
  <c r="C49" i="193" s="1"/>
  <c r="C50" i="193" s="1"/>
  <c r="C51" i="193" s="1"/>
  <c r="C52" i="193" s="1"/>
  <c r="C53" i="193" s="1"/>
  <c r="C54" i="193" s="1"/>
  <c r="C55" i="193" s="1"/>
  <c r="C56" i="193" s="1"/>
  <c r="C57" i="193" s="1"/>
  <c r="C58" i="193" s="1"/>
  <c r="C59" i="193" s="1"/>
  <c r="C60" i="193" s="1"/>
  <c r="C61" i="193" s="1"/>
  <c r="C62" i="193" s="1"/>
  <c r="C63" i="193" s="1"/>
  <c r="C64" i="193" s="1"/>
  <c r="C65" i="193" s="1"/>
  <c r="C66" i="193" s="1"/>
  <c r="C67" i="193" s="1"/>
  <c r="C68" i="193" s="1"/>
  <c r="C69" i="193" s="1"/>
  <c r="C70" i="193" s="1"/>
  <c r="C71" i="193" s="1"/>
  <c r="C72" i="193" s="1"/>
  <c r="C73" i="193" s="1"/>
  <c r="C74" i="193" s="1"/>
  <c r="C75" i="193" s="1"/>
  <c r="C76" i="193" s="1"/>
  <c r="C77" i="193" s="1"/>
  <c r="C78" i="193" s="1"/>
  <c r="C79" i="193" s="1"/>
  <c r="C80" i="193" s="1"/>
  <c r="C81" i="193" s="1"/>
  <c r="C82" i="193" s="1"/>
  <c r="C83" i="193" s="1"/>
  <c r="C84" i="193" s="1"/>
  <c r="C85" i="193" s="1"/>
  <c r="C86" i="193" s="1"/>
  <c r="C87" i="193" s="1"/>
  <c r="C88" i="193" s="1"/>
  <c r="G27" i="193"/>
  <c r="F27" i="193"/>
  <c r="E27" i="193"/>
  <c r="D27" i="193"/>
  <c r="C27" i="193"/>
  <c r="B26" i="193"/>
  <c r="B24" i="193"/>
  <c r="E22" i="193"/>
  <c r="D22" i="193"/>
  <c r="C22" i="193"/>
  <c r="B22" i="193"/>
  <c r="E20" i="193"/>
  <c r="D20" i="193"/>
  <c r="C20" i="193"/>
  <c r="B20" i="193"/>
  <c r="E18" i="193"/>
  <c r="D18" i="193"/>
  <c r="C18" i="193"/>
  <c r="B18" i="193"/>
  <c r="K15" i="193"/>
  <c r="F15" i="193"/>
  <c r="E15" i="193"/>
  <c r="D15" i="193"/>
  <c r="C15" i="193"/>
  <c r="B15" i="193"/>
  <c r="K14" i="193"/>
  <c r="K13" i="193"/>
  <c r="F13" i="193"/>
  <c r="E13" i="193"/>
  <c r="D13" i="193"/>
  <c r="C13" i="193"/>
  <c r="B13" i="193"/>
  <c r="K12" i="193"/>
  <c r="K11" i="193"/>
  <c r="F11" i="193"/>
  <c r="E16" i="193" s="1"/>
  <c r="E11" i="193"/>
  <c r="D11" i="193"/>
  <c r="C11" i="193"/>
  <c r="B11" i="193"/>
  <c r="K10" i="193"/>
  <c r="K9" i="193"/>
  <c r="F9" i="193"/>
  <c r="E9" i="193"/>
  <c r="D9" i="193"/>
  <c r="C9" i="193"/>
  <c r="B9" i="193"/>
  <c r="G3" i="193"/>
  <c r="G2" i="193"/>
  <c r="F2" i="193"/>
  <c r="E2" i="193"/>
  <c r="E89" i="192"/>
  <c r="C29" i="192"/>
  <c r="C30" i="192" s="1"/>
  <c r="C31" i="192" s="1"/>
  <c r="C32" i="192" s="1"/>
  <c r="C33" i="192" s="1"/>
  <c r="C34" i="192" s="1"/>
  <c r="C35" i="192" s="1"/>
  <c r="C36" i="192" s="1"/>
  <c r="C37" i="192" s="1"/>
  <c r="C38" i="192" s="1"/>
  <c r="C39" i="192" s="1"/>
  <c r="C40" i="192" s="1"/>
  <c r="C41" i="192" s="1"/>
  <c r="C42" i="192" s="1"/>
  <c r="C43" i="192" s="1"/>
  <c r="C44" i="192" s="1"/>
  <c r="C45" i="192" s="1"/>
  <c r="C46" i="192" s="1"/>
  <c r="C47" i="192" s="1"/>
  <c r="C48" i="192" s="1"/>
  <c r="C49" i="192" s="1"/>
  <c r="C50" i="192" s="1"/>
  <c r="C51" i="192" s="1"/>
  <c r="C52" i="192" s="1"/>
  <c r="C53" i="192" s="1"/>
  <c r="C54" i="192" s="1"/>
  <c r="C55" i="192" s="1"/>
  <c r="C56" i="192" s="1"/>
  <c r="C57" i="192" s="1"/>
  <c r="C58" i="192" s="1"/>
  <c r="C59" i="192" s="1"/>
  <c r="C60" i="192" s="1"/>
  <c r="C61" i="192" s="1"/>
  <c r="C62" i="192" s="1"/>
  <c r="C63" i="192" s="1"/>
  <c r="C64" i="192" s="1"/>
  <c r="C65" i="192" s="1"/>
  <c r="C66" i="192" s="1"/>
  <c r="C67" i="192" s="1"/>
  <c r="C68" i="192" s="1"/>
  <c r="C69" i="192" s="1"/>
  <c r="C70" i="192" s="1"/>
  <c r="C71" i="192" s="1"/>
  <c r="C72" i="192" s="1"/>
  <c r="C73" i="192" s="1"/>
  <c r="C74" i="192" s="1"/>
  <c r="C75" i="192" s="1"/>
  <c r="C76" i="192" s="1"/>
  <c r="C77" i="192" s="1"/>
  <c r="C78" i="192" s="1"/>
  <c r="C79" i="192" s="1"/>
  <c r="C80" i="192" s="1"/>
  <c r="C81" i="192" s="1"/>
  <c r="C82" i="192" s="1"/>
  <c r="C83" i="192" s="1"/>
  <c r="C84" i="192" s="1"/>
  <c r="C85" i="192" s="1"/>
  <c r="C86" i="192" s="1"/>
  <c r="C87" i="192" s="1"/>
  <c r="C88" i="192" s="1"/>
  <c r="G27" i="192"/>
  <c r="F27" i="192"/>
  <c r="E27" i="192"/>
  <c r="D27" i="192"/>
  <c r="C27" i="192"/>
  <c r="B26" i="192"/>
  <c r="B24" i="192"/>
  <c r="E22" i="192"/>
  <c r="D22" i="192"/>
  <c r="C22" i="192"/>
  <c r="B22" i="192"/>
  <c r="E20" i="192"/>
  <c r="D20" i="192"/>
  <c r="C20" i="192"/>
  <c r="B20" i="192"/>
  <c r="E18" i="192"/>
  <c r="D18" i="192"/>
  <c r="C18" i="192"/>
  <c r="B18" i="192"/>
  <c r="K15" i="192"/>
  <c r="F15" i="192"/>
  <c r="E15" i="192"/>
  <c r="D15" i="192"/>
  <c r="C15" i="192"/>
  <c r="B15" i="192"/>
  <c r="F13" i="192"/>
  <c r="E13" i="192"/>
  <c r="D13" i="192"/>
  <c r="C13" i="192"/>
  <c r="B13" i="192"/>
  <c r="F11" i="192"/>
  <c r="E16" i="192" s="1"/>
  <c r="E11" i="192"/>
  <c r="D11" i="192"/>
  <c r="C11" i="192"/>
  <c r="B11" i="192"/>
  <c r="F9" i="192"/>
  <c r="E9" i="192"/>
  <c r="D9" i="192"/>
  <c r="C9" i="192"/>
  <c r="B9" i="192"/>
  <c r="G3" i="192"/>
  <c r="G2" i="192"/>
  <c r="F2" i="192"/>
  <c r="E2" i="192"/>
  <c r="H16" i="165"/>
  <c r="K16" i="165" s="1"/>
  <c r="G16" i="165"/>
  <c r="H15" i="165"/>
  <c r="K15" i="165" s="1"/>
  <c r="G15" i="165"/>
  <c r="H14" i="165"/>
  <c r="K14" i="165" s="1"/>
  <c r="G14" i="165"/>
  <c r="H13" i="165"/>
  <c r="K13" i="165" s="1"/>
  <c r="G13" i="165"/>
  <c r="H12" i="165"/>
  <c r="K12" i="165" s="1"/>
  <c r="G12" i="165"/>
  <c r="H3" i="193" s="1"/>
  <c r="H11" i="165"/>
  <c r="K11" i="165" s="1"/>
  <c r="G11" i="165"/>
  <c r="H10" i="165"/>
  <c r="K10" i="165" s="1"/>
  <c r="G10" i="165"/>
  <c r="H9" i="165"/>
  <c r="K9" i="165" s="1"/>
  <c r="G9" i="165"/>
  <c r="H8" i="165"/>
  <c r="K8" i="165" s="1"/>
  <c r="G8" i="165"/>
  <c r="H7" i="165"/>
  <c r="K7" i="165" s="1"/>
  <c r="G7" i="165"/>
  <c r="H6" i="165"/>
  <c r="K6" i="165" s="1"/>
  <c r="G6" i="165"/>
  <c r="H5" i="165"/>
  <c r="K5" i="165" s="1"/>
  <c r="G5" i="165"/>
  <c r="H4" i="165"/>
  <c r="K4" i="165" s="1"/>
  <c r="H3" i="192" l="1"/>
  <c r="E3" i="192"/>
  <c r="G28" i="192" s="1"/>
  <c r="E3" i="193"/>
  <c r="G28" i="193" s="1"/>
  <c r="K9" i="188"/>
  <c r="F3" i="192" l="1"/>
  <c r="E17" i="192"/>
  <c r="D36" i="192" s="1"/>
  <c r="F3" i="193"/>
  <c r="E17" i="193"/>
  <c r="D43" i="193" s="1"/>
  <c r="D54" i="192" l="1"/>
  <c r="D60" i="192"/>
  <c r="D63" i="192"/>
  <c r="D77" i="192"/>
  <c r="D70" i="192"/>
  <c r="D76" i="192"/>
  <c r="D79" i="192"/>
  <c r="D65" i="192"/>
  <c r="D86" i="192"/>
  <c r="D38" i="192"/>
  <c r="D35" i="192"/>
  <c r="D44" i="192"/>
  <c r="D41" i="192"/>
  <c r="D47" i="192"/>
  <c r="D85" i="192"/>
  <c r="D33" i="192"/>
  <c r="D58" i="192"/>
  <c r="D74" i="192"/>
  <c r="D30" i="192"/>
  <c r="D48" i="192"/>
  <c r="D64" i="192"/>
  <c r="D80" i="192"/>
  <c r="D39" i="192"/>
  <c r="D51" i="192"/>
  <c r="D67" i="192"/>
  <c r="D83" i="192"/>
  <c r="D32" i="192"/>
  <c r="D57" i="192"/>
  <c r="D42" i="192"/>
  <c r="D81" i="192"/>
  <c r="D46" i="192"/>
  <c r="D62" i="192"/>
  <c r="D78" i="192"/>
  <c r="D31" i="192"/>
  <c r="D52" i="192"/>
  <c r="D68" i="192"/>
  <c r="D84" i="192"/>
  <c r="D40" i="192"/>
  <c r="D55" i="192"/>
  <c r="D71" i="192"/>
  <c r="D87" i="192"/>
  <c r="D53" i="192"/>
  <c r="D45" i="192"/>
  <c r="D29" i="192"/>
  <c r="D43" i="192"/>
  <c r="D50" i="192"/>
  <c r="D66" i="192"/>
  <c r="D82" i="192"/>
  <c r="F18" i="192"/>
  <c r="D56" i="192"/>
  <c r="D72" i="192"/>
  <c r="D88" i="192"/>
  <c r="D37" i="192"/>
  <c r="D59" i="192"/>
  <c r="D75" i="192"/>
  <c r="D34" i="192"/>
  <c r="D69" i="192"/>
  <c r="D61" i="192"/>
  <c r="D73" i="192"/>
  <c r="D49" i="192"/>
  <c r="D79" i="193"/>
  <c r="D54" i="193"/>
  <c r="D47" i="193"/>
  <c r="D32" i="193"/>
  <c r="D78" i="193"/>
  <c r="D56" i="193"/>
  <c r="D63" i="193"/>
  <c r="D64" i="193"/>
  <c r="D35" i="193"/>
  <c r="D33" i="193"/>
  <c r="D70" i="193"/>
  <c r="D77" i="193"/>
  <c r="D85" i="193"/>
  <c r="D38" i="193"/>
  <c r="D51" i="193"/>
  <c r="D83" i="193"/>
  <c r="D44" i="193"/>
  <c r="D55" i="193"/>
  <c r="D71" i="193"/>
  <c r="D87" i="193"/>
  <c r="D45" i="193"/>
  <c r="D66" i="193"/>
  <c r="D88" i="193"/>
  <c r="D46" i="193"/>
  <c r="D53" i="193"/>
  <c r="D74" i="193"/>
  <c r="D39" i="193"/>
  <c r="D76" i="193"/>
  <c r="D57" i="193"/>
  <c r="D52" i="193"/>
  <c r="D84" i="193"/>
  <c r="D62" i="193"/>
  <c r="D67" i="193"/>
  <c r="F18" i="193"/>
  <c r="D61" i="193"/>
  <c r="D82" i="193"/>
  <c r="D29" i="193"/>
  <c r="D48" i="193"/>
  <c r="D69" i="193"/>
  <c r="D30" i="193"/>
  <c r="D65" i="193"/>
  <c r="D41" i="193"/>
  <c r="D31" i="193"/>
  <c r="D37" i="193"/>
  <c r="D59" i="193"/>
  <c r="D75" i="193"/>
  <c r="D34" i="193"/>
  <c r="D50" i="193"/>
  <c r="D72" i="193"/>
  <c r="D42" i="193"/>
  <c r="D36" i="193"/>
  <c r="D58" i="193"/>
  <c r="D80" i="193"/>
  <c r="D40" i="193"/>
  <c r="D86" i="193"/>
  <c r="D68" i="193"/>
  <c r="D49" i="193"/>
  <c r="D73" i="193"/>
  <c r="D60" i="193"/>
  <c r="D81" i="193"/>
  <c r="F15" i="188"/>
  <c r="F13" i="188"/>
  <c r="F11" i="188"/>
  <c r="F9" i="188"/>
  <c r="F2" i="188"/>
  <c r="E2" i="188"/>
  <c r="H3" i="188"/>
  <c r="D89" i="192" l="1"/>
  <c r="F7" i="192" s="1"/>
  <c r="F31" i="192" s="1"/>
  <c r="G31" i="192" s="1"/>
  <c r="D89" i="193"/>
  <c r="F7" i="193" s="1"/>
  <c r="F82" i="193" s="1"/>
  <c r="G82" i="193" s="1"/>
  <c r="F32" i="192"/>
  <c r="G32" i="192" s="1"/>
  <c r="F56" i="192"/>
  <c r="G56" i="192" s="1"/>
  <c r="F57" i="193"/>
  <c r="G57" i="193" s="1"/>
  <c r="H3" i="187"/>
  <c r="F15" i="187"/>
  <c r="F13" i="187"/>
  <c r="F11" i="187"/>
  <c r="B11" i="187"/>
  <c r="E11" i="187"/>
  <c r="D11" i="187"/>
  <c r="C11" i="187"/>
  <c r="F87" i="192" l="1"/>
  <c r="G87" i="192" s="1"/>
  <c r="F84" i="192"/>
  <c r="G84" i="192" s="1"/>
  <c r="F60" i="192"/>
  <c r="G60" i="192" s="1"/>
  <c r="F83" i="192"/>
  <c r="G83" i="192" s="1"/>
  <c r="F50" i="192"/>
  <c r="G50" i="192" s="1"/>
  <c r="F55" i="192"/>
  <c r="G55" i="192" s="1"/>
  <c r="F41" i="193"/>
  <c r="G41" i="193" s="1"/>
  <c r="F39" i="192"/>
  <c r="G39" i="192" s="1"/>
  <c r="F51" i="192"/>
  <c r="G51" i="192" s="1"/>
  <c r="F49" i="192"/>
  <c r="G49" i="192" s="1"/>
  <c r="F36" i="193"/>
  <c r="G36" i="193" s="1"/>
  <c r="F49" i="193"/>
  <c r="G49" i="193" s="1"/>
  <c r="F71" i="192"/>
  <c r="G71" i="192" s="1"/>
  <c r="F37" i="193"/>
  <c r="G37" i="193" s="1"/>
  <c r="F41" i="192"/>
  <c r="G41" i="192" s="1"/>
  <c r="F57" i="192"/>
  <c r="G57" i="192" s="1"/>
  <c r="F63" i="192"/>
  <c r="G63" i="192" s="1"/>
  <c r="F77" i="192"/>
  <c r="G77" i="192" s="1"/>
  <c r="F65" i="192"/>
  <c r="G65" i="192" s="1"/>
  <c r="F69" i="192"/>
  <c r="G69" i="192" s="1"/>
  <c r="F85" i="192"/>
  <c r="G85" i="192" s="1"/>
  <c r="F59" i="192"/>
  <c r="G59" i="192" s="1"/>
  <c r="F73" i="192"/>
  <c r="G73" i="192" s="1"/>
  <c r="F79" i="192"/>
  <c r="G79" i="192" s="1"/>
  <c r="F38" i="192"/>
  <c r="G38" i="192" s="1"/>
  <c r="F46" i="192"/>
  <c r="G46" i="192" s="1"/>
  <c r="F54" i="192"/>
  <c r="G54" i="192" s="1"/>
  <c r="F53" i="192"/>
  <c r="G53" i="192" s="1"/>
  <c r="F70" i="192"/>
  <c r="G70" i="192" s="1"/>
  <c r="F43" i="192"/>
  <c r="G43" i="192" s="1"/>
  <c r="F75" i="192"/>
  <c r="G75" i="192" s="1"/>
  <c r="F88" i="192"/>
  <c r="G88" i="192" s="1"/>
  <c r="F30" i="192"/>
  <c r="G30" i="192" s="1"/>
  <c r="F36" i="192"/>
  <c r="G36" i="192" s="1"/>
  <c r="F42" i="192"/>
  <c r="G42" i="192" s="1"/>
  <c r="F45" i="192"/>
  <c r="G45" i="192" s="1"/>
  <c r="F66" i="192"/>
  <c r="G66" i="192" s="1"/>
  <c r="F72" i="192"/>
  <c r="G72" i="192" s="1"/>
  <c r="F82" i="192"/>
  <c r="G82" i="192" s="1"/>
  <c r="F80" i="192"/>
  <c r="G80" i="192" s="1"/>
  <c r="F44" i="192"/>
  <c r="G44" i="192" s="1"/>
  <c r="F67" i="192"/>
  <c r="G67" i="192" s="1"/>
  <c r="F33" i="192"/>
  <c r="G33" i="192" s="1"/>
  <c r="F68" i="192"/>
  <c r="G68" i="192" s="1"/>
  <c r="F86" i="192"/>
  <c r="G86" i="192" s="1"/>
  <c r="F34" i="192"/>
  <c r="G34" i="192" s="1"/>
  <c r="F37" i="192"/>
  <c r="G37" i="192" s="1"/>
  <c r="F58" i="192"/>
  <c r="G58" i="192" s="1"/>
  <c r="F47" i="192"/>
  <c r="G47" i="192" s="1"/>
  <c r="F64" i="192"/>
  <c r="G64" i="192" s="1"/>
  <c r="F61" i="192"/>
  <c r="G61" i="192" s="1"/>
  <c r="F62" i="192"/>
  <c r="G62" i="192" s="1"/>
  <c r="F40" i="192"/>
  <c r="G40" i="192" s="1"/>
  <c r="F74" i="192"/>
  <c r="G74" i="192" s="1"/>
  <c r="F29" i="192"/>
  <c r="G29" i="192" s="1"/>
  <c r="F48" i="192"/>
  <c r="G48" i="192" s="1"/>
  <c r="F81" i="192"/>
  <c r="G81" i="192" s="1"/>
  <c r="F52" i="192"/>
  <c r="G52" i="192" s="1"/>
  <c r="F35" i="192"/>
  <c r="G35" i="192" s="1"/>
  <c r="F78" i="192"/>
  <c r="G78" i="192" s="1"/>
  <c r="F76" i="192"/>
  <c r="G76" i="192" s="1"/>
  <c r="F69" i="193"/>
  <c r="G69" i="193" s="1"/>
  <c r="F68" i="193"/>
  <c r="G68" i="193" s="1"/>
  <c r="F48" i="193"/>
  <c r="G48" i="193" s="1"/>
  <c r="F60" i="193"/>
  <c r="G60" i="193" s="1"/>
  <c r="F44" i="193"/>
  <c r="G44" i="193" s="1"/>
  <c r="F83" i="193"/>
  <c r="G83" i="193" s="1"/>
  <c r="F88" i="193"/>
  <c r="G88" i="193" s="1"/>
  <c r="F74" i="193"/>
  <c r="G74" i="193" s="1"/>
  <c r="F77" i="193"/>
  <c r="G77" i="193" s="1"/>
  <c r="F47" i="193"/>
  <c r="G47" i="193" s="1"/>
  <c r="F62" i="193"/>
  <c r="G62" i="193" s="1"/>
  <c r="F75" i="193"/>
  <c r="G75" i="193" s="1"/>
  <c r="F31" i="193"/>
  <c r="G31" i="193" s="1"/>
  <c r="F59" i="193"/>
  <c r="G59" i="193" s="1"/>
  <c r="F50" i="193"/>
  <c r="G50" i="193" s="1"/>
  <c r="F33" i="193"/>
  <c r="G33" i="193" s="1"/>
  <c r="F56" i="193"/>
  <c r="G56" i="193" s="1"/>
  <c r="F71" i="193"/>
  <c r="G71" i="193" s="1"/>
  <c r="F73" i="193"/>
  <c r="G73" i="193" s="1"/>
  <c r="F51" i="193"/>
  <c r="G51" i="193" s="1"/>
  <c r="F46" i="193"/>
  <c r="G46" i="193" s="1"/>
  <c r="F45" i="193"/>
  <c r="G45" i="193" s="1"/>
  <c r="F86" i="193"/>
  <c r="G86" i="193" s="1"/>
  <c r="F64" i="193"/>
  <c r="G64" i="193" s="1"/>
  <c r="F42" i="193"/>
  <c r="G42" i="193" s="1"/>
  <c r="F81" i="193"/>
  <c r="G81" i="193" s="1"/>
  <c r="F54" i="193"/>
  <c r="G54" i="193" s="1"/>
  <c r="F52" i="193"/>
  <c r="G52" i="193" s="1"/>
  <c r="F76" i="193"/>
  <c r="G76" i="193" s="1"/>
  <c r="F32" i="193"/>
  <c r="G32" i="193" s="1"/>
  <c r="F38" i="193"/>
  <c r="G38" i="193" s="1"/>
  <c r="F34" i="193"/>
  <c r="G34" i="193" s="1"/>
  <c r="F78" i="193"/>
  <c r="G78" i="193" s="1"/>
  <c r="F65" i="193"/>
  <c r="G65" i="193" s="1"/>
  <c r="F39" i="193"/>
  <c r="G39" i="193" s="1"/>
  <c r="F66" i="193"/>
  <c r="G66" i="193" s="1"/>
  <c r="F63" i="193"/>
  <c r="G63" i="193" s="1"/>
  <c r="F79" i="193"/>
  <c r="G79" i="193" s="1"/>
  <c r="F72" i="193"/>
  <c r="G72" i="193" s="1"/>
  <c r="F43" i="193"/>
  <c r="G43" i="193" s="1"/>
  <c r="F30" i="193"/>
  <c r="G30" i="193" s="1"/>
  <c r="F67" i="193"/>
  <c r="G67" i="193" s="1"/>
  <c r="F70" i="193"/>
  <c r="G70" i="193" s="1"/>
  <c r="F61" i="193"/>
  <c r="G61" i="193" s="1"/>
  <c r="F87" i="193"/>
  <c r="G87" i="193" s="1"/>
  <c r="F80" i="193"/>
  <c r="G80" i="193" s="1"/>
  <c r="F40" i="193"/>
  <c r="G40" i="193" s="1"/>
  <c r="F58" i="193"/>
  <c r="G58" i="193" s="1"/>
  <c r="F53" i="193"/>
  <c r="G53" i="193" s="1"/>
  <c r="F55" i="193"/>
  <c r="G55" i="193" s="1"/>
  <c r="F85" i="193"/>
  <c r="G85" i="193" s="1"/>
  <c r="F84" i="193"/>
  <c r="G84" i="193" s="1"/>
  <c r="F35" i="193"/>
  <c r="G35" i="193" s="1"/>
  <c r="F29" i="193"/>
  <c r="G29" i="193" s="1"/>
  <c r="F11" i="189"/>
  <c r="F15" i="189"/>
  <c r="F24" i="192" l="1"/>
  <c r="G89" i="192"/>
  <c r="F20" i="192" s="1"/>
  <c r="F22" i="192" s="1"/>
  <c r="F89" i="192"/>
  <c r="G89" i="193"/>
  <c r="F20" i="193" s="1"/>
  <c r="F22" i="193" s="1"/>
  <c r="F24" i="193"/>
  <c r="F89" i="193"/>
  <c r="K44" i="189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D40" i="187"/>
  <c r="E37" i="187"/>
  <c r="F41" i="187" l="1"/>
  <c r="F45" i="187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<sst xmlns="http://schemas.openxmlformats.org/spreadsheetml/2006/main" count="203" uniqueCount="108">
  <si>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</si>
  <si>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</si>
  <si>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</si>
  <si>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</si>
  <si>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</si>
  <si>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</si>
  <si>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</si>
  <si>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</si>
  <si>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</si>
  <si>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</si>
  <si>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</si>
  <si>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</si>
  <si>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</si>
  <si>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</si>
  <si>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</si>
  <si>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</si>
  <si>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</si>
  <si>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</si>
  <si>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</si>
  <si>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</si>
  <si>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</si>
  <si>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</si>
  <si>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</si>
  <si>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</si>
  <si>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</si>
  <si>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</si>
  <si>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</si>
  <si>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</si>
  <si>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</si>
  <si>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</si>
  <si>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</si>
  <si>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</si>
  <si>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</si>
  <si>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</si>
  <si>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</si>
  <si>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</si>
  <si>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</si>
  <si>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</si>
  <si>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</si>
  <si>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</si>
  <si>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</si>
  <si>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</si>
  <si>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</si>
  <si>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</si>
  <si>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</si>
  <si>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</si>
  <si>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</si>
  <si>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</si>
  <si>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</si>
  <si>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</si>
  <si>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</si>
  <si>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</si>
  <si>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</si>
  <si>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</si>
  <si>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</si>
  <si>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</si>
  <si>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</si>
  <si>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</si>
  <si>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</si>
  <si>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</si>
  <si>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</si>
  <si>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</si>
  <si>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</si>
  <si>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</si>
  <si>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</si>
  <si>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</si>
  <si>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</si>
  <si>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</si>
  <si>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</si>
  <si>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</si>
  <si>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</si>
  <si>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</si>
  <si>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</si>
  <si>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</si>
  <si>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</si>
  <si>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</si>
  <si>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</si>
  <si>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</si>
  <si>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</si>
  <si>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</si>
  <si>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</si>
  <si>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</si>
  <si>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</si>
  <si>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</si>
  <si>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</si>
  <si>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</si>
  <si>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</si>
  <si>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</si>
  <si>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</si>
  <si>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</si>
  <si>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</si>
  <si>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</si>
  <si>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</si>
  <si>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</si>
  <si>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</si>
  <si>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Мобільний-БОНУС СК, 60 міс. </t>
  </si>
  <si>
    <t xml:space="preserve">Мобільний-БОНУС СК, 36 міс. </t>
  </si>
  <si>
    <t xml:space="preserve">Мобільний-БОНУС СК, 24 міс. </t>
  </si>
  <si>
    <t xml:space="preserve">Мобільний-БОНУС СК, 12 міс. </t>
  </si>
  <si>
    <t xml:space="preserve">Мобільний-БОНУС, 60 міс. </t>
  </si>
  <si>
    <t xml:space="preserve">Мобільний-БОНУС, 36 міс. </t>
  </si>
  <si>
    <t xml:space="preserve">Мобільний-БОНУС, 24 міс. </t>
  </si>
  <si>
    <t xml:space="preserve">Мобільний-БОНУС, 12 міс. </t>
  </si>
  <si>
    <t xml:space="preserve">На Старт-Позитив, 60 міс. </t>
  </si>
  <si>
    <t xml:space="preserve">На Старт-Позитив, 48 міс. </t>
  </si>
  <si>
    <t xml:space="preserve">На Старт-Позитив, 36 міс. </t>
  </si>
  <si>
    <t xml:space="preserve">На Старт-Позитив, 24 міс. </t>
  </si>
  <si>
    <t xml:space="preserve">На Старт-Позитив, 12 міс.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</si>
</sst>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14" borderId="1" xfId="0" applyFill="1" applyBorder="1" applyProtection="1">
      <protection hidden="1"/>
    </xf>
    <xf numFmtId="10" fontId="0" fillId="14" borderId="1" xfId="24" applyNumberFormat="1" applyFont="1" applyFill="1" applyBorder="1" applyProtection="1">
      <protection hidden="1"/>
    </xf>
    <xf numFmtId="4" fontId="3" fillId="14" borderId="1" xfId="2" applyNumberFormat="1" applyFill="1" applyBorder="1" applyAlignment="1" applyProtection="1">
      <alignment horizontal="center"/>
      <protection hidden="1"/>
    </xf>
    <xf numFmtId="175" fontId="3" fillId="14" borderId="1" xfId="49" applyNumberFormat="1" applyFont="1" applyFill="1" applyBorder="1" applyAlignment="1">
      <alignment horizontal="center"/>
    </xf>
    <xf numFmtId="176" fontId="3" fillId="14" borderId="1" xfId="24" applyNumberFormat="1" applyFont="1" applyFill="1" applyBorder="1" applyAlignment="1" applyProtection="1">
      <alignment horizontal="right"/>
      <protection hidden="1"/>
    </xf>
    <xf numFmtId="0" fontId="0" fillId="5" borderId="1" xfId="0" applyFill="1" applyBorder="1" applyProtection="1">
      <protection hidden="1"/>
    </xf>
    <xf numFmtId="10" fontId="0" fillId="5" borderId="1" xfId="24" applyNumberFormat="1" applyFont="1" applyFill="1" applyBorder="1" applyProtection="1">
      <protection hidden="1"/>
    </xf>
    <xf numFmtId="4" fontId="3" fillId="5" borderId="1" xfId="2" applyNumberFormat="1" applyFill="1" applyBorder="1" applyAlignment="1" applyProtection="1">
      <alignment horizontal="center"/>
      <protection hidden="1"/>
    </xf>
    <xf numFmtId="175" fontId="3" fillId="5" borderId="1" xfId="49" applyNumberFormat="1" applyFont="1" applyFill="1" applyBorder="1" applyAlignment="1">
      <alignment horizontal="center"/>
    </xf>
    <xf numFmtId="176" fontId="3" fillId="5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://ideabank.com.ua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3</xdr:col>
      <xdr:colOff>1285874</xdr:colOff>
      <xdr:row>3</xdr:row>
      <xdr:rowOff>85725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0"/>
          <a:ext cx="257174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3</xdr:col>
      <xdr:colOff>1285875</xdr:colOff>
      <xdr:row>4</xdr:row>
      <xdr:rowOff>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25" y="0"/>
          <a:ext cx="2600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52" t="s">
        <v>49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</row>
    <row r="5" spans="2:17" ht="20.25" customHeight="1" x14ac:dyDescent="0.2">
      <c r="B5" s="255" t="s">
        <v>50</v>
      </c>
      <c r="C5" s="241" t="s">
        <v>42</v>
      </c>
      <c r="D5" s="243" t="s">
        <v>41</v>
      </c>
      <c r="E5" s="244"/>
      <c r="F5" s="244"/>
      <c r="G5" s="244"/>
      <c r="H5" s="244"/>
      <c r="I5" s="244"/>
      <c r="J5" s="244"/>
      <c r="K5" s="245"/>
      <c r="L5" s="245"/>
      <c r="M5" s="245"/>
      <c r="N5" s="245"/>
      <c r="O5" s="245"/>
      <c r="P5" s="246"/>
      <c r="Q5" s="247" t="s">
        <v>45</v>
      </c>
    </row>
    <row r="6" spans="2:17" ht="20.25" customHeight="1" thickBot="1" x14ac:dyDescent="0.25">
      <c r="B6" s="256"/>
      <c r="C6" s="24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4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4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5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5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5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68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91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si="4"/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4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4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4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4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4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4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4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4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4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4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4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4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4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4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4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4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4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si="4"/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4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4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4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4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4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si="4"/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4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4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4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4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4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4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4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4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4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4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4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4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4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si="4"/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4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4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4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4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4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4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4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4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4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67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43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ref="G44:G61" si="6">D44+E44+F44</f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6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6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6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6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6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6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6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6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6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6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6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6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6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6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6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6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6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ref="G62:G67" si="7">D62+E62+F62</f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7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7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7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7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7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ref="G68:G81" si="8">D68+E68+F68</f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8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8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8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8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8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8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8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8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8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8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8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8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8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ref="G82:G91" si="9">D82+E82+F82</f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9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9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9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9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9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9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9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9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9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66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91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si="4"/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4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4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4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4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4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4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4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4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4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4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4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4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4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4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4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4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4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si="4"/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4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4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4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4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4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si="4"/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4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4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4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4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4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4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4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4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4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4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4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4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4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si="4"/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4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4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4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4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4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4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4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4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4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69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296"/>
      <c r="H11" s="29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 t="e">
        <f>VLOOKUP(H$2,Лист2!$A:$G,3,0)</f>
        <v>#N/A</v>
      </c>
      <c r="G15" s="296"/>
      <c r="H15" s="29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 t="e">
        <f>PMT(F9/12,F15,-E17)+F13*E17</f>
        <v>#N/A</v>
      </c>
      <c r="G18" s="299"/>
      <c r="H18" s="300"/>
      <c r="I18" s="133"/>
      <c r="J18" s="52"/>
      <c r="K18" s="162" t="str">
        <f>Лист2!A5</f>
        <v xml:space="preserve">Мобільний-БОНУС СК,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Мобільний-БОНУС СК,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 t="e">
        <f>G89-E3</f>
        <v>#N/A</v>
      </c>
      <c r="G20" s="301"/>
      <c r="H20" s="30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Мобільний-БОНУС СК,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 t="e">
        <f>E3+F20</f>
        <v>#N/A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 t="e">
        <f>-1*E3</f>
        <v>#N/A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302" t="e">
        <f>SUM(D29:F29)</f>
        <v>#N/A</v>
      </c>
      <c r="H29" s="30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302" t="e">
        <f t="shared" ref="G30:G88" si="1">SUM(D30:F30)</f>
        <v>#N/A</v>
      </c>
      <c r="H30" s="30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302" t="e">
        <f t="shared" si="1"/>
        <v>#N/A</v>
      </c>
      <c r="H31" s="30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302" t="e">
        <f t="shared" si="1"/>
        <v>#N/A</v>
      </c>
      <c r="H32" s="30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302" t="e">
        <f t="shared" si="1"/>
        <v>#N/A</v>
      </c>
      <c r="H33" s="30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302" t="e">
        <f t="shared" si="1"/>
        <v>#N/A</v>
      </c>
      <c r="H34" s="30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302" t="e">
        <f t="shared" si="1"/>
        <v>#N/A</v>
      </c>
      <c r="H35" s="30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302" t="e">
        <f t="shared" si="1"/>
        <v>#N/A</v>
      </c>
      <c r="H36" s="30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302" t="e">
        <f t="shared" si="1"/>
        <v>#N/A</v>
      </c>
      <c r="H37" s="30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302" t="e">
        <f t="shared" si="1"/>
        <v>#N/A</v>
      </c>
      <c r="H38" s="30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302" t="e">
        <f t="shared" si="1"/>
        <v>#N/A</v>
      </c>
      <c r="H39" s="30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302" t="e">
        <f t="shared" si="1"/>
        <v>#N/A</v>
      </c>
      <c r="H40" s="30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302" t="e">
        <f t="shared" si="1"/>
        <v>#N/A</v>
      </c>
      <c r="H41" s="30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302" t="e">
        <f t="shared" si="1"/>
        <v>#N/A</v>
      </c>
      <c r="H42" s="30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302" t="e">
        <f t="shared" si="1"/>
        <v>#N/A</v>
      </c>
      <c r="H43" s="30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302" t="e">
        <f t="shared" si="1"/>
        <v>#N/A</v>
      </c>
      <c r="H44" s="30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302" t="e">
        <f t="shared" si="1"/>
        <v>#N/A</v>
      </c>
      <c r="H45" s="30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302" t="e">
        <f t="shared" si="1"/>
        <v>#N/A</v>
      </c>
      <c r="H46" s="30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302" t="e">
        <f t="shared" si="1"/>
        <v>#N/A</v>
      </c>
      <c r="H47" s="30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302" t="e">
        <f t="shared" si="1"/>
        <v>#N/A</v>
      </c>
      <c r="H48" s="30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302" t="e">
        <f t="shared" si="1"/>
        <v>#N/A</v>
      </c>
      <c r="H49" s="30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302" t="e">
        <f t="shared" si="1"/>
        <v>#N/A</v>
      </c>
      <c r="H50" s="30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302" t="e">
        <f t="shared" si="1"/>
        <v>#N/A</v>
      </c>
      <c r="H51" s="302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302" t="e">
        <f t="shared" si="1"/>
        <v>#N/A</v>
      </c>
      <c r="H52" s="302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302" t="e">
        <f t="shared" si="1"/>
        <v>#N/A</v>
      </c>
      <c r="H53" s="302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302" t="e">
        <f t="shared" si="1"/>
        <v>#N/A</v>
      </c>
      <c r="H54" s="302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302" t="e">
        <f t="shared" si="1"/>
        <v>#N/A</v>
      </c>
      <c r="H55" s="302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302" t="e">
        <f t="shared" si="1"/>
        <v>#N/A</v>
      </c>
      <c r="H56" s="302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302" t="e">
        <f t="shared" si="1"/>
        <v>#N/A</v>
      </c>
      <c r="H57" s="30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302" t="e">
        <f t="shared" si="1"/>
        <v>#N/A</v>
      </c>
      <c r="H58" s="30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302" t="e">
        <f t="shared" si="1"/>
        <v>#N/A</v>
      </c>
      <c r="H59" s="30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302" t="e">
        <f t="shared" si="1"/>
        <v>#N/A</v>
      </c>
      <c r="H60" s="30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302" t="e">
        <f t="shared" si="1"/>
        <v>#N/A</v>
      </c>
      <c r="H61" s="30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302" t="e">
        <f t="shared" si="1"/>
        <v>#N/A</v>
      </c>
      <c r="H62" s="30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302" t="e">
        <f t="shared" si="1"/>
        <v>#N/A</v>
      </c>
      <c r="H63" s="30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302" t="e">
        <f t="shared" si="1"/>
        <v>#N/A</v>
      </c>
      <c r="H64" s="30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302" t="e">
        <f t="shared" si="1"/>
        <v>#N/A</v>
      </c>
      <c r="H65" s="30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302" t="e">
        <f t="shared" si="1"/>
        <v>#N/A</v>
      </c>
      <c r="H66" s="30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302" t="e">
        <f t="shared" si="1"/>
        <v>#N/A</v>
      </c>
      <c r="H67" s="30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302" t="e">
        <f t="shared" si="1"/>
        <v>#N/A</v>
      </c>
      <c r="H68" s="30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302" t="e">
        <f t="shared" si="1"/>
        <v>#N/A</v>
      </c>
      <c r="H69" s="30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302" t="e">
        <f t="shared" si="1"/>
        <v>#N/A</v>
      </c>
      <c r="H70" s="30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302" t="e">
        <f t="shared" si="1"/>
        <v>#N/A</v>
      </c>
      <c r="H71" s="30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302" t="e">
        <f t="shared" si="1"/>
        <v>#N/A</v>
      </c>
      <c r="H72" s="30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302" t="e">
        <f t="shared" si="1"/>
        <v>#N/A</v>
      </c>
      <c r="H73" s="30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302" t="e">
        <f t="shared" si="1"/>
        <v>#N/A</v>
      </c>
      <c r="H74" s="30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302" t="e">
        <f t="shared" si="1"/>
        <v>#N/A</v>
      </c>
      <c r="H75" s="30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302" t="e">
        <f t="shared" si="1"/>
        <v>#N/A</v>
      </c>
      <c r="H76" s="30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302" t="e">
        <f t="shared" si="1"/>
        <v>#N/A</v>
      </c>
      <c r="H77" s="30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302" t="e">
        <f t="shared" si="1"/>
        <v>#N/A</v>
      </c>
      <c r="H78" s="30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302" t="e">
        <f t="shared" si="1"/>
        <v>#N/A</v>
      </c>
      <c r="H79" s="30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302" t="e">
        <f t="shared" si="1"/>
        <v>#N/A</v>
      </c>
      <c r="H80" s="30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302" t="e">
        <f t="shared" si="1"/>
        <v>#N/A</v>
      </c>
      <c r="H81" s="30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302" t="e">
        <f t="shared" si="1"/>
        <v>#N/A</v>
      </c>
      <c r="H82" s="30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302" t="e">
        <f t="shared" si="1"/>
        <v>#N/A</v>
      </c>
      <c r="H83" s="30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302" t="e">
        <f t="shared" si="1"/>
        <v>#N/A</v>
      </c>
      <c r="H84" s="30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302" t="e">
        <f t="shared" si="1"/>
        <v>#N/A</v>
      </c>
      <c r="H85" s="30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302" t="e">
        <f t="shared" si="1"/>
        <v>#N/A</v>
      </c>
      <c r="H86" s="30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302" t="e">
        <f t="shared" si="1"/>
        <v>#N/A</v>
      </c>
      <c r="H87" s="30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306" t="e">
        <f t="shared" si="1"/>
        <v>#N/A</v>
      </c>
      <c r="H88" s="306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304" t="e">
        <f>SUM(G29:H88)</f>
        <v>#N/A</v>
      </c>
      <c r="H89" s="30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89</v>
      </c>
      <c r="I2" s="260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VLOOKUP(H$2,Лист2!$A:$G,8,0)</f>
        <v>#N/A</v>
      </c>
      <c r="I3" s="264"/>
      <c r="J3" s="50"/>
    </row>
    <row r="4" spans="1:14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14" ht="21" customHeight="1" thickBot="1" x14ac:dyDescent="0.25">
      <c r="A5" s="1"/>
      <c r="B5" s="293" t="s">
        <v>82</v>
      </c>
      <c r="C5" s="294"/>
      <c r="D5" s="294"/>
      <c r="E5" s="29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68" t="s">
        <v>81</v>
      </c>
      <c r="C7" s="269"/>
      <c r="D7" s="269"/>
      <c r="E7" s="270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68" t="str">
        <f>Назви!A5</f>
        <v>Процентна ставка знижена, % річних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68" t="str">
        <f>Назви!A7</f>
        <v>Разовий страховий тариф, %</v>
      </c>
      <c r="C13" s="269">
        <f>Назви!B7</f>
        <v>0</v>
      </c>
      <c r="D13" s="269">
        <f>Назви!C7</f>
        <v>0</v>
      </c>
      <c r="E13" s="270">
        <f>Назви!D7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68" t="str">
        <f>Назви!A9</f>
        <v xml:space="preserve">Щомісячна плата за обслуговування кредитної заборгованості, % </v>
      </c>
      <c r="C15" s="269">
        <f>Назви!B9</f>
        <v>0</v>
      </c>
      <c r="D15" s="269">
        <f>Назви!C9</f>
        <v>0</v>
      </c>
      <c r="E15" s="270">
        <f>Назви!D9</f>
        <v>0</v>
      </c>
      <c r="F15" s="38" t="e">
        <f>VLOOKUP(H$2,Лист2!$A:$G,7,0)</f>
        <v>#N/A</v>
      </c>
      <c r="G15" s="296"/>
      <c r="H15" s="296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68" t="str">
        <f>Назви!A11</f>
        <v>Термін кредитування (міс.)</v>
      </c>
      <c r="C17" s="269">
        <f>Назви!B11</f>
        <v>0</v>
      </c>
      <c r="D17" s="269">
        <f>Назви!C11</f>
        <v>0</v>
      </c>
      <c r="E17" s="270">
        <f>Назви!D11</f>
        <v>0</v>
      </c>
      <c r="F17" s="64" t="e">
        <f>VLOOKUP(H$2,Лист2!$A:$G,3,0)</f>
        <v>#N/A</v>
      </c>
      <c r="G17" s="296"/>
      <c r="H17" s="296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Назви!A14</f>
        <v>Орієнтовний платіж, грн.</v>
      </c>
      <c r="C20" s="272">
        <f>Назви!B14</f>
        <v>0</v>
      </c>
      <c r="D20" s="272">
        <f>Назви!C14</f>
        <v>0</v>
      </c>
      <c r="E20" s="273">
        <f>Назви!D14</f>
        <v>0</v>
      </c>
      <c r="F20" s="13" t="e">
        <f>PMT(F9/12,F17,-E19)+F15*E19</f>
        <v>#N/A</v>
      </c>
      <c r="G20" s="299"/>
      <c r="H20" s="300"/>
      <c r="I20" s="133"/>
      <c r="J20" s="52"/>
      <c r="K20" s="162" t="str">
        <f>Лист2!A5</f>
        <v xml:space="preserve">Мобільний-БОНУС СК, 36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 xml:space="preserve">Мобільний-БОНУС СК, 24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Назви!A16</f>
        <v>Орієнтовні загальні витрати за кредитом, грн.</v>
      </c>
      <c r="C22" s="272">
        <f>Назви!B16</f>
        <v>0</v>
      </c>
      <c r="D22" s="272">
        <f>Назви!C16</f>
        <v>0</v>
      </c>
      <c r="E22" s="273">
        <f>Назви!D16</f>
        <v>0</v>
      </c>
      <c r="F22" s="13" t="e">
        <f>F91-E3</f>
        <v>#N/A</v>
      </c>
      <c r="G22" s="301"/>
      <c r="H22" s="301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 xml:space="preserve">Мобільний-БОНУС СК, 12 міс. 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Назви!A18</f>
        <v>Орієнтовна загальна вартість кредиту, грн.</v>
      </c>
      <c r="C24" s="272">
        <f>Назви!B18</f>
        <v>0</v>
      </c>
      <c r="D24" s="272">
        <f>Назви!C18</f>
        <v>0</v>
      </c>
      <c r="E24" s="273">
        <f>Назви!D18</f>
        <v>0</v>
      </c>
      <c r="F24" s="13" t="e">
        <f>E3+F22</f>
        <v>#N/A</v>
      </c>
      <c r="G24" s="296"/>
      <c r="H24" s="29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1" t="str">
        <f>Назви!A20</f>
        <v>Реальна річна процентна ставка, %</v>
      </c>
      <c r="C26" s="272"/>
      <c r="D26" s="272"/>
      <c r="E26" s="27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78" t="str">
        <f>Назви!A29</f>
        <v>Орієнтовний порядок повернення кредиту</v>
      </c>
      <c r="C28" s="279"/>
      <c r="D28" s="279"/>
      <c r="E28" s="279"/>
      <c r="F28" s="279"/>
      <c r="G28" s="28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81" t="str">
        <f>Назви!F30</f>
        <v>Сума платежу за розрахунковий період, грн.</v>
      </c>
      <c r="G29" s="28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45869</v>
      </c>
      <c r="D30" s="113"/>
      <c r="E30" s="113"/>
      <c r="F30" s="297" t="e">
        <f>-1*E3</f>
        <v>#N/A</v>
      </c>
      <c r="G30" s="29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45900</v>
      </c>
      <c r="D31" s="193">
        <f>IFERROR(PPMT($F$9/12,B31,$F$17,-$E$19),0)</f>
        <v>0</v>
      </c>
      <c r="E31" s="194">
        <f>IFERROR(IPMT($F$9/12,B31,$F$17,-$F$7),0)</f>
        <v>0</v>
      </c>
      <c r="F31" s="302">
        <f t="shared" ref="F31:F62" si="0">SUM(D31:E31)</f>
        <v>0</v>
      </c>
      <c r="G31" s="30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45931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302">
        <f t="shared" si="0"/>
        <v>0</v>
      </c>
      <c r="G32" s="30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45962</v>
      </c>
      <c r="D33" s="195">
        <f t="shared" si="2"/>
        <v>0</v>
      </c>
      <c r="E33" s="197">
        <f>IFERROR(IPMT($F$9/12,B33,$F$17,-$F$7),0)</f>
        <v>0</v>
      </c>
      <c r="F33" s="302">
        <f t="shared" si="0"/>
        <v>0</v>
      </c>
      <c r="G33" s="30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45992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302">
        <f t="shared" si="0"/>
        <v>0</v>
      </c>
      <c r="G34" s="30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46023</v>
      </c>
      <c r="D35" s="195">
        <f t="shared" ref="D35:D48" si="4">IFERROR(PPMT($F$11/12,(B35-3),($F$17-3),-$F$8),0)</f>
        <v>0</v>
      </c>
      <c r="E35" s="197">
        <f t="shared" si="3"/>
        <v>0</v>
      </c>
      <c r="F35" s="302">
        <f t="shared" si="0"/>
        <v>0</v>
      </c>
      <c r="G35" s="30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46054</v>
      </c>
      <c r="D36" s="195">
        <f t="shared" si="4"/>
        <v>0</v>
      </c>
      <c r="E36" s="197">
        <f t="shared" si="3"/>
        <v>0</v>
      </c>
      <c r="F36" s="302">
        <f t="shared" si="0"/>
        <v>0</v>
      </c>
      <c r="G36" s="30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46082</v>
      </c>
      <c r="D37" s="195">
        <f t="shared" si="4"/>
        <v>0</v>
      </c>
      <c r="E37" s="197">
        <f t="shared" si="3"/>
        <v>0</v>
      </c>
      <c r="F37" s="302">
        <f t="shared" si="0"/>
        <v>0</v>
      </c>
      <c r="G37" s="30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46113</v>
      </c>
      <c r="D38" s="195">
        <f t="shared" si="4"/>
        <v>0</v>
      </c>
      <c r="E38" s="197">
        <f t="shared" si="3"/>
        <v>0</v>
      </c>
      <c r="F38" s="302">
        <f t="shared" si="0"/>
        <v>0</v>
      </c>
      <c r="G38" s="30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46143</v>
      </c>
      <c r="D39" s="195">
        <f t="shared" si="4"/>
        <v>0</v>
      </c>
      <c r="E39" s="197">
        <f t="shared" si="3"/>
        <v>0</v>
      </c>
      <c r="F39" s="302">
        <f t="shared" si="0"/>
        <v>0</v>
      </c>
      <c r="G39" s="30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46174</v>
      </c>
      <c r="D40" s="195">
        <f t="shared" si="4"/>
        <v>0</v>
      </c>
      <c r="E40" s="197">
        <f t="shared" si="3"/>
        <v>0</v>
      </c>
      <c r="F40" s="302">
        <f t="shared" si="0"/>
        <v>0</v>
      </c>
      <c r="G40" s="30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46204</v>
      </c>
      <c r="D41" s="195">
        <f t="shared" si="4"/>
        <v>0</v>
      </c>
      <c r="E41" s="197">
        <f t="shared" si="3"/>
        <v>0</v>
      </c>
      <c r="F41" s="302">
        <f t="shared" si="0"/>
        <v>0</v>
      </c>
      <c r="G41" s="30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46235</v>
      </c>
      <c r="D42" s="195">
        <f t="shared" si="4"/>
        <v>0</v>
      </c>
      <c r="E42" s="197">
        <f t="shared" si="3"/>
        <v>0</v>
      </c>
      <c r="F42" s="302">
        <f t="shared" si="0"/>
        <v>0</v>
      </c>
      <c r="G42" s="30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46266</v>
      </c>
      <c r="D43" s="195">
        <f t="shared" si="4"/>
        <v>0</v>
      </c>
      <c r="E43" s="197">
        <f t="shared" si="3"/>
        <v>0</v>
      </c>
      <c r="F43" s="302">
        <f t="shared" si="0"/>
        <v>0</v>
      </c>
      <c r="G43" s="30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46296</v>
      </c>
      <c r="D44" s="195">
        <f t="shared" si="4"/>
        <v>0</v>
      </c>
      <c r="E44" s="197">
        <f t="shared" si="3"/>
        <v>0</v>
      </c>
      <c r="F44" s="302">
        <f t="shared" si="0"/>
        <v>0</v>
      </c>
      <c r="G44" s="30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46327</v>
      </c>
      <c r="D45" s="195">
        <f t="shared" si="4"/>
        <v>0</v>
      </c>
      <c r="E45" s="197">
        <f t="shared" si="3"/>
        <v>0</v>
      </c>
      <c r="F45" s="302">
        <f t="shared" si="0"/>
        <v>0</v>
      </c>
      <c r="G45" s="30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46357</v>
      </c>
      <c r="D46" s="195">
        <f t="shared" si="4"/>
        <v>0</v>
      </c>
      <c r="E46" s="197">
        <f t="shared" si="3"/>
        <v>0</v>
      </c>
      <c r="F46" s="302">
        <f t="shared" si="0"/>
        <v>0</v>
      </c>
      <c r="G46" s="30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46388</v>
      </c>
      <c r="D47" s="195">
        <f t="shared" si="4"/>
        <v>0</v>
      </c>
      <c r="E47" s="197">
        <f t="shared" si="3"/>
        <v>0</v>
      </c>
      <c r="F47" s="302">
        <f t="shared" si="0"/>
        <v>0</v>
      </c>
      <c r="G47" s="302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46419</v>
      </c>
      <c r="D48" s="195">
        <f t="shared" si="4"/>
        <v>0</v>
      </c>
      <c r="E48" s="197">
        <f t="shared" si="3"/>
        <v>0</v>
      </c>
      <c r="F48" s="302">
        <f t="shared" si="0"/>
        <v>0</v>
      </c>
      <c r="G48" s="302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46447</v>
      </c>
      <c r="D49" s="195">
        <f t="shared" si="2"/>
        <v>0</v>
      </c>
      <c r="E49" s="197">
        <f t="shared" ref="E49:E90" si="5">IFERROR(IPMT($F$9/12,B49,$F$17,-$F$7),0)</f>
        <v>0</v>
      </c>
      <c r="F49" s="302">
        <f t="shared" si="0"/>
        <v>0</v>
      </c>
      <c r="G49" s="302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46478</v>
      </c>
      <c r="D50" s="195">
        <f t="shared" si="2"/>
        <v>0</v>
      </c>
      <c r="E50" s="197">
        <f t="shared" si="5"/>
        <v>0</v>
      </c>
      <c r="F50" s="302">
        <f t="shared" si="0"/>
        <v>0</v>
      </c>
      <c r="G50" s="302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46508</v>
      </c>
      <c r="D51" s="195">
        <f t="shared" si="2"/>
        <v>0</v>
      </c>
      <c r="E51" s="197">
        <f t="shared" si="5"/>
        <v>0</v>
      </c>
      <c r="F51" s="302">
        <f t="shared" si="0"/>
        <v>0</v>
      </c>
      <c r="G51" s="302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46539</v>
      </c>
      <c r="D52" s="195">
        <f t="shared" si="2"/>
        <v>0</v>
      </c>
      <c r="E52" s="197">
        <f t="shared" si="5"/>
        <v>0</v>
      </c>
      <c r="F52" s="302">
        <f t="shared" si="0"/>
        <v>0</v>
      </c>
      <c r="G52" s="302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46569</v>
      </c>
      <c r="D53" s="195">
        <f t="shared" si="2"/>
        <v>0</v>
      </c>
      <c r="E53" s="197">
        <f t="shared" si="5"/>
        <v>0</v>
      </c>
      <c r="F53" s="302">
        <f t="shared" si="0"/>
        <v>0</v>
      </c>
      <c r="G53" s="302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46600</v>
      </c>
      <c r="D54" s="195">
        <f t="shared" si="2"/>
        <v>0</v>
      </c>
      <c r="E54" s="197">
        <f t="shared" si="5"/>
        <v>0</v>
      </c>
      <c r="F54" s="302">
        <f t="shared" si="0"/>
        <v>0</v>
      </c>
      <c r="G54" s="302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46631</v>
      </c>
      <c r="D55" s="195">
        <f t="shared" si="2"/>
        <v>0</v>
      </c>
      <c r="E55" s="197">
        <f t="shared" si="5"/>
        <v>0</v>
      </c>
      <c r="F55" s="302">
        <f t="shared" si="0"/>
        <v>0</v>
      </c>
      <c r="G55" s="302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46661</v>
      </c>
      <c r="D56" s="195">
        <f t="shared" si="2"/>
        <v>0</v>
      </c>
      <c r="E56" s="197">
        <f t="shared" si="5"/>
        <v>0</v>
      </c>
      <c r="F56" s="302">
        <f t="shared" si="0"/>
        <v>0</v>
      </c>
      <c r="G56" s="302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46692</v>
      </c>
      <c r="D57" s="195">
        <f t="shared" si="2"/>
        <v>0</v>
      </c>
      <c r="E57" s="197">
        <f t="shared" si="5"/>
        <v>0</v>
      </c>
      <c r="F57" s="302">
        <f t="shared" si="0"/>
        <v>0</v>
      </c>
      <c r="G57" s="302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46722</v>
      </c>
      <c r="D58" s="195">
        <f t="shared" si="2"/>
        <v>0</v>
      </c>
      <c r="E58" s="197">
        <f t="shared" si="5"/>
        <v>0</v>
      </c>
      <c r="F58" s="302">
        <f t="shared" si="0"/>
        <v>0</v>
      </c>
      <c r="G58" s="302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46753</v>
      </c>
      <c r="D59" s="195">
        <f t="shared" si="2"/>
        <v>0</v>
      </c>
      <c r="E59" s="197">
        <f t="shared" si="5"/>
        <v>0</v>
      </c>
      <c r="F59" s="302">
        <f t="shared" si="0"/>
        <v>0</v>
      </c>
      <c r="G59" s="302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46784</v>
      </c>
      <c r="D60" s="195">
        <f t="shared" si="2"/>
        <v>0</v>
      </c>
      <c r="E60" s="197">
        <f t="shared" si="5"/>
        <v>0</v>
      </c>
      <c r="F60" s="302">
        <f t="shared" si="0"/>
        <v>0</v>
      </c>
      <c r="G60" s="302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46813</v>
      </c>
      <c r="D61" s="195">
        <f t="shared" si="2"/>
        <v>0</v>
      </c>
      <c r="E61" s="197">
        <f t="shared" si="5"/>
        <v>0</v>
      </c>
      <c r="F61" s="302">
        <f t="shared" si="0"/>
        <v>0</v>
      </c>
      <c r="G61" s="302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46844</v>
      </c>
      <c r="D62" s="195">
        <f t="shared" si="2"/>
        <v>0</v>
      </c>
      <c r="E62" s="197">
        <f t="shared" si="5"/>
        <v>0</v>
      </c>
      <c r="F62" s="302">
        <f t="shared" si="0"/>
        <v>0</v>
      </c>
      <c r="G62" s="302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46874</v>
      </c>
      <c r="D63" s="195">
        <f t="shared" si="2"/>
        <v>0</v>
      </c>
      <c r="E63" s="197">
        <f t="shared" si="5"/>
        <v>0</v>
      </c>
      <c r="F63" s="302">
        <f t="shared" ref="F63:F90" si="6">SUM(D63:E63)</f>
        <v>0</v>
      </c>
      <c r="G63" s="302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46905</v>
      </c>
      <c r="D64" s="195">
        <f t="shared" si="2"/>
        <v>0</v>
      </c>
      <c r="E64" s="197">
        <f t="shared" si="5"/>
        <v>0</v>
      </c>
      <c r="F64" s="302">
        <f t="shared" si="6"/>
        <v>0</v>
      </c>
      <c r="G64" s="302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46935</v>
      </c>
      <c r="D65" s="195">
        <f t="shared" si="2"/>
        <v>0</v>
      </c>
      <c r="E65" s="197">
        <f t="shared" si="5"/>
        <v>0</v>
      </c>
      <c r="F65" s="302">
        <f t="shared" si="6"/>
        <v>0</v>
      </c>
      <c r="G65" s="302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46966</v>
      </c>
      <c r="D66" s="195">
        <f t="shared" si="2"/>
        <v>0</v>
      </c>
      <c r="E66" s="197">
        <f t="shared" si="5"/>
        <v>0</v>
      </c>
      <c r="F66" s="302">
        <f t="shared" si="6"/>
        <v>0</v>
      </c>
      <c r="G66" s="302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46997</v>
      </c>
      <c r="D67" s="195">
        <f t="shared" si="2"/>
        <v>0</v>
      </c>
      <c r="E67" s="197">
        <f t="shared" si="5"/>
        <v>0</v>
      </c>
      <c r="F67" s="302">
        <f t="shared" si="6"/>
        <v>0</v>
      </c>
      <c r="G67" s="302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47027</v>
      </c>
      <c r="D68" s="195">
        <f t="shared" si="2"/>
        <v>0</v>
      </c>
      <c r="E68" s="197">
        <f t="shared" si="5"/>
        <v>0</v>
      </c>
      <c r="F68" s="302">
        <f t="shared" si="6"/>
        <v>0</v>
      </c>
      <c r="G68" s="302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47058</v>
      </c>
      <c r="D69" s="195">
        <f t="shared" si="2"/>
        <v>0</v>
      </c>
      <c r="E69" s="197">
        <f t="shared" si="5"/>
        <v>0</v>
      </c>
      <c r="F69" s="302">
        <f t="shared" si="6"/>
        <v>0</v>
      </c>
      <c r="G69" s="302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47088</v>
      </c>
      <c r="D70" s="195">
        <f t="shared" si="2"/>
        <v>0</v>
      </c>
      <c r="E70" s="197">
        <f t="shared" si="5"/>
        <v>0</v>
      </c>
      <c r="F70" s="302">
        <f t="shared" si="6"/>
        <v>0</v>
      </c>
      <c r="G70" s="302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47119</v>
      </c>
      <c r="D71" s="195">
        <f t="shared" si="2"/>
        <v>0</v>
      </c>
      <c r="E71" s="197">
        <f t="shared" si="5"/>
        <v>0</v>
      </c>
      <c r="F71" s="302">
        <f t="shared" si="6"/>
        <v>0</v>
      </c>
      <c r="G71" s="302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47150</v>
      </c>
      <c r="D72" s="195">
        <f t="shared" si="2"/>
        <v>0</v>
      </c>
      <c r="E72" s="197">
        <f t="shared" si="5"/>
        <v>0</v>
      </c>
      <c r="F72" s="302">
        <f t="shared" si="6"/>
        <v>0</v>
      </c>
      <c r="G72" s="302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47178</v>
      </c>
      <c r="D73" s="195">
        <f t="shared" si="2"/>
        <v>0</v>
      </c>
      <c r="E73" s="197">
        <f t="shared" si="5"/>
        <v>0</v>
      </c>
      <c r="F73" s="302">
        <f t="shared" si="6"/>
        <v>0</v>
      </c>
      <c r="G73" s="302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47209</v>
      </c>
      <c r="D74" s="195">
        <f t="shared" si="2"/>
        <v>0</v>
      </c>
      <c r="E74" s="197">
        <f t="shared" si="5"/>
        <v>0</v>
      </c>
      <c r="F74" s="302">
        <f t="shared" si="6"/>
        <v>0</v>
      </c>
      <c r="G74" s="302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47239</v>
      </c>
      <c r="D75" s="195">
        <f t="shared" si="2"/>
        <v>0</v>
      </c>
      <c r="E75" s="197">
        <f t="shared" si="5"/>
        <v>0</v>
      </c>
      <c r="F75" s="302">
        <f t="shared" si="6"/>
        <v>0</v>
      </c>
      <c r="G75" s="302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47270</v>
      </c>
      <c r="D76" s="195">
        <f t="shared" si="2"/>
        <v>0</v>
      </c>
      <c r="E76" s="197">
        <f t="shared" si="5"/>
        <v>0</v>
      </c>
      <c r="F76" s="302">
        <f t="shared" si="6"/>
        <v>0</v>
      </c>
      <c r="G76" s="302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47300</v>
      </c>
      <c r="D77" s="195">
        <f t="shared" si="2"/>
        <v>0</v>
      </c>
      <c r="E77" s="197">
        <f t="shared" si="5"/>
        <v>0</v>
      </c>
      <c r="F77" s="302">
        <f t="shared" si="6"/>
        <v>0</v>
      </c>
      <c r="G77" s="302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47331</v>
      </c>
      <c r="D78" s="195">
        <f t="shared" si="2"/>
        <v>0</v>
      </c>
      <c r="E78" s="197">
        <f t="shared" si="5"/>
        <v>0</v>
      </c>
      <c r="F78" s="302">
        <f t="shared" si="6"/>
        <v>0</v>
      </c>
      <c r="G78" s="302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47362</v>
      </c>
      <c r="D79" s="195">
        <f t="shared" si="2"/>
        <v>0</v>
      </c>
      <c r="E79" s="197">
        <f t="shared" si="5"/>
        <v>0</v>
      </c>
      <c r="F79" s="302">
        <f t="shared" si="6"/>
        <v>0</v>
      </c>
      <c r="G79" s="302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47392</v>
      </c>
      <c r="D80" s="195">
        <f t="shared" si="2"/>
        <v>0</v>
      </c>
      <c r="E80" s="197">
        <f t="shared" si="5"/>
        <v>0</v>
      </c>
      <c r="F80" s="302">
        <f t="shared" si="6"/>
        <v>0</v>
      </c>
      <c r="G80" s="302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47423</v>
      </c>
      <c r="D81" s="195">
        <f t="shared" si="2"/>
        <v>0</v>
      </c>
      <c r="E81" s="197">
        <f t="shared" si="5"/>
        <v>0</v>
      </c>
      <c r="F81" s="302">
        <f t="shared" si="6"/>
        <v>0</v>
      </c>
      <c r="G81" s="302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47453</v>
      </c>
      <c r="D82" s="195">
        <f t="shared" si="2"/>
        <v>0</v>
      </c>
      <c r="E82" s="197">
        <f t="shared" si="5"/>
        <v>0</v>
      </c>
      <c r="F82" s="302">
        <f t="shared" si="6"/>
        <v>0</v>
      </c>
      <c r="G82" s="302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47484</v>
      </c>
      <c r="D83" s="195">
        <f t="shared" si="2"/>
        <v>0</v>
      </c>
      <c r="E83" s="197">
        <f t="shared" si="5"/>
        <v>0</v>
      </c>
      <c r="F83" s="302">
        <f t="shared" si="6"/>
        <v>0</v>
      </c>
      <c r="G83" s="302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47515</v>
      </c>
      <c r="D84" s="195">
        <f t="shared" si="2"/>
        <v>0</v>
      </c>
      <c r="E84" s="197">
        <f t="shared" si="5"/>
        <v>0</v>
      </c>
      <c r="F84" s="302">
        <f t="shared" si="6"/>
        <v>0</v>
      </c>
      <c r="G84" s="302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47543</v>
      </c>
      <c r="D85" s="195">
        <f t="shared" si="2"/>
        <v>0</v>
      </c>
      <c r="E85" s="197">
        <f t="shared" si="5"/>
        <v>0</v>
      </c>
      <c r="F85" s="302">
        <f t="shared" si="6"/>
        <v>0</v>
      </c>
      <c r="G85" s="302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47574</v>
      </c>
      <c r="D86" s="195">
        <f t="shared" si="2"/>
        <v>0</v>
      </c>
      <c r="E86" s="197">
        <f t="shared" si="5"/>
        <v>0</v>
      </c>
      <c r="F86" s="302">
        <f t="shared" si="6"/>
        <v>0</v>
      </c>
      <c r="G86" s="302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47604</v>
      </c>
      <c r="D87" s="195">
        <f t="shared" si="2"/>
        <v>0</v>
      </c>
      <c r="E87" s="197">
        <f t="shared" si="5"/>
        <v>0</v>
      </c>
      <c r="F87" s="302">
        <f t="shared" si="6"/>
        <v>0</v>
      </c>
      <c r="G87" s="302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47635</v>
      </c>
      <c r="D88" s="195">
        <f t="shared" si="2"/>
        <v>0</v>
      </c>
      <c r="E88" s="197">
        <f t="shared" si="5"/>
        <v>0</v>
      </c>
      <c r="F88" s="302">
        <f t="shared" si="6"/>
        <v>0</v>
      </c>
      <c r="G88" s="302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47665</v>
      </c>
      <c r="D89" s="195">
        <f t="shared" si="2"/>
        <v>0</v>
      </c>
      <c r="E89" s="197">
        <f t="shared" si="5"/>
        <v>0</v>
      </c>
      <c r="F89" s="302">
        <f t="shared" si="6"/>
        <v>0</v>
      </c>
      <c r="G89" s="302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47696</v>
      </c>
      <c r="D90" s="195">
        <f t="shared" si="2"/>
        <v>0</v>
      </c>
      <c r="E90" s="200">
        <f t="shared" si="5"/>
        <v>0</v>
      </c>
      <c r="F90" s="306">
        <f t="shared" si="6"/>
        <v>0</v>
      </c>
      <c r="G90" s="306"/>
      <c r="H90" s="134"/>
      <c r="I90" s="134"/>
      <c r="J90" s="4"/>
      <c r="L90" s="122"/>
      <c r="AC90" s="4"/>
    </row>
    <row r="91" spans="1:29" ht="16.5" thickBot="1" x14ac:dyDescent="0.25">
      <c r="A91" s="60"/>
      <c r="B91" s="285" t="s">
        <v>3</v>
      </c>
      <c r="C91" s="303"/>
      <c r="D91" s="202">
        <f>SUM(D31:D90)</f>
        <v>0</v>
      </c>
      <c r="E91" s="202">
        <f>SUM(E31:E90)</f>
        <v>0</v>
      </c>
      <c r="F91" s="304">
        <f>SUM(F31:G90)</f>
        <v>0</v>
      </c>
      <c r="G91" s="305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89" t="s">
        <v>5</v>
      </c>
      <c r="F93" s="289"/>
      <c r="G93" s="289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VLOOKUP('Мобільний-БОНУС СК'!H2,Лист2!A:O,14,FALSE)</f>
        <v>5000</v>
      </c>
      <c r="F2" s="126">
        <f>VLOOKUP(H$2,Лист2!$A:$H,2,0)</f>
        <v>260869.56</v>
      </c>
      <c r="G2" s="185">
        <f ca="1">TODAY()</f>
        <v>45869</v>
      </c>
      <c r="H2" s="259" t="s">
        <v>97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260869,56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115000.00000000001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0.59989999999999999</v>
      </c>
      <c r="G9" s="296"/>
      <c r="H9" s="296"/>
      <c r="I9" s="3"/>
      <c r="J9" s="51"/>
      <c r="K9" s="162" t="str">
        <f>Лист2!A4</f>
        <v xml:space="preserve">Мобільний-БОНУС СК, 60 міс. 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 xml:space="preserve">Мобільний-БОНУС СК, 36 міс. </v>
      </c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0.15</v>
      </c>
      <c r="G11" s="296"/>
      <c r="H11" s="296"/>
      <c r="I11" s="3"/>
      <c r="J11" s="51"/>
      <c r="K11" s="162" t="str">
        <f>Лист2!A6</f>
        <v xml:space="preserve">Мобільний-БОНУС СК, 24 міс. 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 xml:space="preserve">Мобільний-БОНУС СК, 12 міс. 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24</v>
      </c>
      <c r="G15" s="296"/>
      <c r="H15" s="296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15000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115000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8333.4780060505127</v>
      </c>
      <c r="G18" s="299"/>
      <c r="H18" s="300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100003.47214521235</v>
      </c>
      <c r="G20" s="301"/>
      <c r="H20" s="30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215003.47214521235</v>
      </c>
      <c r="G22" s="296"/>
      <c r="H22" s="296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1.1209279656410214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-100000</v>
      </c>
      <c r="H28" s="29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2584.4363393838466</v>
      </c>
      <c r="E29" s="194">
        <v>0</v>
      </c>
      <c r="F29" s="194">
        <f>IFERROR(IPMT($F$9/12,B29,$F$15,-$F$7),0)</f>
        <v>5749.0416666666679</v>
      </c>
      <c r="G29" s="283">
        <f>SUM(D29:F29)</f>
        <v>8333.4780060505145</v>
      </c>
      <c r="H29" s="28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2713.6366193835438</v>
      </c>
      <c r="E30" s="196">
        <v>0</v>
      </c>
      <c r="F30" s="196">
        <f t="shared" ref="F30:F88" si="2">IFERROR(IPMT($F$9/12,B30,$F$15,-$F$7),0)</f>
        <v>5619.8413866669707</v>
      </c>
      <c r="G30" s="302">
        <f t="shared" ref="G30:G88" si="3">SUM(D30:F30)</f>
        <v>8333.4780060505145</v>
      </c>
      <c r="H30" s="30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2849.295836714226</v>
      </c>
      <c r="E31" s="196">
        <v>0</v>
      </c>
      <c r="F31" s="196">
        <f t="shared" si="2"/>
        <v>5484.1821693362872</v>
      </c>
      <c r="G31" s="302">
        <f t="shared" si="3"/>
        <v>8333.4780060505127</v>
      </c>
      <c r="H31" s="30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2991.736884417965</v>
      </c>
      <c r="E32" s="196">
        <v>0</v>
      </c>
      <c r="F32" s="196">
        <f t="shared" si="2"/>
        <v>5341.741121632549</v>
      </c>
      <c r="G32" s="302">
        <f t="shared" si="3"/>
        <v>8333.4780060505145</v>
      </c>
      <c r="H32" s="30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3141.2987974981597</v>
      </c>
      <c r="E33" s="196">
        <v>0</v>
      </c>
      <c r="F33" s="196">
        <f t="shared" si="2"/>
        <v>5192.1792085523548</v>
      </c>
      <c r="G33" s="302">
        <f t="shared" si="3"/>
        <v>8333.4780060505145</v>
      </c>
      <c r="H33" s="30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3298.3375598830885</v>
      </c>
      <c r="E34" s="196">
        <v>0</v>
      </c>
      <c r="F34" s="196">
        <f t="shared" si="2"/>
        <v>5035.1404461674256</v>
      </c>
      <c r="G34" s="302">
        <f t="shared" si="3"/>
        <v>8333.4780060505145</v>
      </c>
      <c r="H34" s="30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3463.2269517309105</v>
      </c>
      <c r="E35" s="196">
        <v>0</v>
      </c>
      <c r="F35" s="196">
        <f t="shared" si="2"/>
        <v>4870.2510543196031</v>
      </c>
      <c r="G35" s="302">
        <f t="shared" si="3"/>
        <v>8333.4780060505145</v>
      </c>
      <c r="H35" s="30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3636.3594390928579</v>
      </c>
      <c r="E36" s="196">
        <v>0</v>
      </c>
      <c r="F36" s="196">
        <f t="shared" si="2"/>
        <v>4697.1185669576553</v>
      </c>
      <c r="G36" s="302">
        <f t="shared" si="3"/>
        <v>8333.4780060505127</v>
      </c>
      <c r="H36" s="30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3818.1471080521751</v>
      </c>
      <c r="E37" s="196">
        <v>0</v>
      </c>
      <c r="F37" s="196">
        <f t="shared" si="2"/>
        <v>4515.3308979983385</v>
      </c>
      <c r="G37" s="302">
        <f t="shared" si="3"/>
        <v>8333.4780060505145</v>
      </c>
      <c r="H37" s="30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4009.0226455622178</v>
      </c>
      <c r="E38" s="196">
        <v>0</v>
      </c>
      <c r="F38" s="196">
        <f t="shared" si="2"/>
        <v>4324.4553604882958</v>
      </c>
      <c r="G38" s="302">
        <f t="shared" si="3"/>
        <v>8333.4780060505145</v>
      </c>
      <c r="H38" s="30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4209.4403693182812</v>
      </c>
      <c r="E39" s="196">
        <v>0</v>
      </c>
      <c r="F39" s="196">
        <f t="shared" si="2"/>
        <v>4124.0376367322324</v>
      </c>
      <c r="G39" s="302">
        <f t="shared" si="3"/>
        <v>8333.4780060505145</v>
      </c>
      <c r="H39" s="30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4419.8773091144521</v>
      </c>
      <c r="E40" s="196">
        <v>0</v>
      </c>
      <c r="F40" s="196">
        <f t="shared" si="2"/>
        <v>3913.6006969360619</v>
      </c>
      <c r="G40" s="302">
        <f t="shared" si="3"/>
        <v>8333.4780060505145</v>
      </c>
      <c r="H40" s="30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4640.8343422592652</v>
      </c>
      <c r="E41" s="196">
        <v>0</v>
      </c>
      <c r="F41" s="196">
        <f t="shared" si="2"/>
        <v>3692.6436637912484</v>
      </c>
      <c r="G41" s="302">
        <f t="shared" si="3"/>
        <v>8333.4780060505145</v>
      </c>
      <c r="H41" s="30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4872.8373857527095</v>
      </c>
      <c r="E42" s="196">
        <v>0</v>
      </c>
      <c r="F42" s="196">
        <f t="shared" si="2"/>
        <v>3460.6406202978042</v>
      </c>
      <c r="G42" s="302">
        <f t="shared" si="3"/>
        <v>8333.4780060505145</v>
      </c>
      <c r="H42" s="30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5116.4386480621297</v>
      </c>
      <c r="E43" s="196">
        <v>0</v>
      </c>
      <c r="F43" s="196">
        <f t="shared" si="2"/>
        <v>3217.0393579883835</v>
      </c>
      <c r="G43" s="302">
        <f t="shared" si="3"/>
        <v>8333.4780060505127</v>
      </c>
      <c r="H43" s="30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5372.217943476503</v>
      </c>
      <c r="E44" s="196">
        <v>0</v>
      </c>
      <c r="F44" s="196">
        <f t="shared" si="2"/>
        <v>2961.2600625740101</v>
      </c>
      <c r="G44" s="302">
        <f t="shared" si="3"/>
        <v>8333.4780060505127</v>
      </c>
      <c r="H44" s="30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5640.7840721674665</v>
      </c>
      <c r="E45" s="196">
        <v>0</v>
      </c>
      <c r="F45" s="196">
        <f t="shared" si="2"/>
        <v>2692.6939338830475</v>
      </c>
      <c r="G45" s="302">
        <f t="shared" si="3"/>
        <v>8333.4780060505145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5922.7762692419046</v>
      </c>
      <c r="E46" s="196">
        <v>0</v>
      </c>
      <c r="F46" s="196">
        <f t="shared" si="2"/>
        <v>2410.7017368086094</v>
      </c>
      <c r="G46" s="302">
        <f t="shared" si="3"/>
        <v>8333.4780060505145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6218.8657262350898</v>
      </c>
      <c r="E47" s="196">
        <v>0</v>
      </c>
      <c r="F47" s="196">
        <f t="shared" si="2"/>
        <v>2114.6122798154242</v>
      </c>
      <c r="G47" s="302">
        <f t="shared" si="3"/>
        <v>8333.4780060505145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6529.7571886657915</v>
      </c>
      <c r="E48" s="196">
        <v>0</v>
      </c>
      <c r="F48" s="196">
        <f t="shared" si="2"/>
        <v>1803.7208173847216</v>
      </c>
      <c r="G48" s="302">
        <f t="shared" si="3"/>
        <v>8333.4780060505127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6856.1906334558425</v>
      </c>
      <c r="E49" s="196">
        <v>0</v>
      </c>
      <c r="F49" s="196">
        <f t="shared" si="2"/>
        <v>1477.2873725946708</v>
      </c>
      <c r="G49" s="302">
        <f t="shared" si="3"/>
        <v>8333.4780060505127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7198.9430302066876</v>
      </c>
      <c r="E50" s="196">
        <v>0</v>
      </c>
      <c r="F50" s="196">
        <f t="shared" si="2"/>
        <v>1134.5349758438242</v>
      </c>
      <c r="G50" s="302">
        <f t="shared" si="3"/>
        <v>8333.4780060505109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7558.8301905251055</v>
      </c>
      <c r="E51" s="196">
        <v>0</v>
      </c>
      <c r="F51" s="196">
        <f t="shared" si="2"/>
        <v>774.64781552540796</v>
      </c>
      <c r="G51" s="302">
        <f t="shared" si="3"/>
        <v>8333.4780060505127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7936.7087097997728</v>
      </c>
      <c r="E52" s="196">
        <v>0</v>
      </c>
      <c r="F52" s="196">
        <f t="shared" si="2"/>
        <v>396.76929625074035</v>
      </c>
      <c r="G52" s="302">
        <f t="shared" si="3"/>
        <v>8333.4780060505127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0</v>
      </c>
      <c r="E53" s="196">
        <v>0</v>
      </c>
      <c r="F53" s="196">
        <f t="shared" si="2"/>
        <v>0</v>
      </c>
      <c r="G53" s="302">
        <f t="shared" si="3"/>
        <v>0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0</v>
      </c>
      <c r="E54" s="196">
        <v>0</v>
      </c>
      <c r="F54" s="196">
        <f t="shared" si="2"/>
        <v>0</v>
      </c>
      <c r="G54" s="302">
        <f t="shared" si="3"/>
        <v>0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0</v>
      </c>
      <c r="E55" s="196">
        <v>0</v>
      </c>
      <c r="F55" s="196">
        <f t="shared" si="2"/>
        <v>0</v>
      </c>
      <c r="G55" s="302">
        <f t="shared" si="3"/>
        <v>0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0</v>
      </c>
      <c r="E56" s="196">
        <v>0</v>
      </c>
      <c r="F56" s="196">
        <f t="shared" si="2"/>
        <v>0</v>
      </c>
      <c r="G56" s="302">
        <f t="shared" si="3"/>
        <v>0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0</v>
      </c>
      <c r="E57" s="196">
        <v>0</v>
      </c>
      <c r="F57" s="196">
        <f t="shared" si="2"/>
        <v>0</v>
      </c>
      <c r="G57" s="302">
        <f t="shared" si="3"/>
        <v>0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0</v>
      </c>
      <c r="E58" s="196">
        <v>0</v>
      </c>
      <c r="F58" s="196">
        <f t="shared" si="2"/>
        <v>0</v>
      </c>
      <c r="G58" s="302">
        <f t="shared" si="3"/>
        <v>0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0</v>
      </c>
      <c r="E59" s="196">
        <v>0</v>
      </c>
      <c r="F59" s="196">
        <f t="shared" si="2"/>
        <v>0</v>
      </c>
      <c r="G59" s="302">
        <f t="shared" si="3"/>
        <v>0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0</v>
      </c>
      <c r="E60" s="196">
        <v>0</v>
      </c>
      <c r="F60" s="196">
        <f t="shared" si="2"/>
        <v>0</v>
      </c>
      <c r="G60" s="302">
        <f t="shared" si="3"/>
        <v>0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0</v>
      </c>
      <c r="E61" s="196">
        <v>0</v>
      </c>
      <c r="F61" s="196">
        <f t="shared" si="2"/>
        <v>0</v>
      </c>
      <c r="G61" s="302">
        <f t="shared" si="3"/>
        <v>0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0</v>
      </c>
      <c r="E62" s="196">
        <v>0</v>
      </c>
      <c r="F62" s="196">
        <f t="shared" si="2"/>
        <v>0</v>
      </c>
      <c r="G62" s="302">
        <f t="shared" si="3"/>
        <v>0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0</v>
      </c>
      <c r="E63" s="196">
        <v>0</v>
      </c>
      <c r="F63" s="196">
        <f t="shared" si="2"/>
        <v>0</v>
      </c>
      <c r="G63" s="302">
        <f t="shared" si="3"/>
        <v>0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0</v>
      </c>
      <c r="E64" s="196">
        <v>0</v>
      </c>
      <c r="F64" s="196">
        <f t="shared" si="2"/>
        <v>0</v>
      </c>
      <c r="G64" s="302">
        <f t="shared" si="3"/>
        <v>0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0</v>
      </c>
      <c r="E65" s="196">
        <v>0</v>
      </c>
      <c r="F65" s="196">
        <f t="shared" si="2"/>
        <v>0</v>
      </c>
      <c r="G65" s="302">
        <f t="shared" si="3"/>
        <v>0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0</v>
      </c>
      <c r="E66" s="196">
        <v>0</v>
      </c>
      <c r="F66" s="196">
        <f t="shared" si="2"/>
        <v>0</v>
      </c>
      <c r="G66" s="302">
        <f t="shared" si="3"/>
        <v>0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0</v>
      </c>
      <c r="E67" s="196">
        <v>0</v>
      </c>
      <c r="F67" s="196">
        <f t="shared" si="2"/>
        <v>0</v>
      </c>
      <c r="G67" s="302">
        <f t="shared" si="3"/>
        <v>0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0</v>
      </c>
      <c r="E68" s="196">
        <v>0</v>
      </c>
      <c r="F68" s="196">
        <f t="shared" si="2"/>
        <v>0</v>
      </c>
      <c r="G68" s="302">
        <f t="shared" si="3"/>
        <v>0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0</v>
      </c>
      <c r="E69" s="196">
        <v>0</v>
      </c>
      <c r="F69" s="196">
        <f t="shared" si="2"/>
        <v>0</v>
      </c>
      <c r="G69" s="302">
        <f t="shared" si="3"/>
        <v>0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0</v>
      </c>
      <c r="E70" s="196">
        <v>0</v>
      </c>
      <c r="F70" s="196">
        <f t="shared" si="2"/>
        <v>0</v>
      </c>
      <c r="G70" s="302">
        <f t="shared" si="3"/>
        <v>0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0</v>
      </c>
      <c r="E71" s="196">
        <v>0</v>
      </c>
      <c r="F71" s="196">
        <f t="shared" si="2"/>
        <v>0</v>
      </c>
      <c r="G71" s="302">
        <f t="shared" si="3"/>
        <v>0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0</v>
      </c>
      <c r="E72" s="196">
        <v>0</v>
      </c>
      <c r="F72" s="196">
        <f t="shared" si="2"/>
        <v>0</v>
      </c>
      <c r="G72" s="302">
        <f t="shared" si="3"/>
        <v>0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0</v>
      </c>
      <c r="E73" s="196">
        <v>0</v>
      </c>
      <c r="F73" s="196">
        <f t="shared" si="2"/>
        <v>0</v>
      </c>
      <c r="G73" s="302">
        <f t="shared" si="3"/>
        <v>0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0</v>
      </c>
      <c r="E74" s="196">
        <v>0</v>
      </c>
      <c r="F74" s="196">
        <f t="shared" si="2"/>
        <v>0</v>
      </c>
      <c r="G74" s="302">
        <f t="shared" si="3"/>
        <v>0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0</v>
      </c>
      <c r="E75" s="196">
        <v>0</v>
      </c>
      <c r="F75" s="196">
        <f t="shared" si="2"/>
        <v>0</v>
      </c>
      <c r="G75" s="302">
        <f t="shared" si="3"/>
        <v>0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0</v>
      </c>
      <c r="E76" s="196">
        <v>0</v>
      </c>
      <c r="F76" s="196">
        <f t="shared" si="2"/>
        <v>0</v>
      </c>
      <c r="G76" s="302">
        <f t="shared" si="3"/>
        <v>0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0</v>
      </c>
      <c r="E77" s="196">
        <v>0</v>
      </c>
      <c r="F77" s="196">
        <f t="shared" si="2"/>
        <v>0</v>
      </c>
      <c r="G77" s="302">
        <f t="shared" si="3"/>
        <v>0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0</v>
      </c>
      <c r="E78" s="196">
        <v>0</v>
      </c>
      <c r="F78" s="196">
        <f t="shared" si="2"/>
        <v>0</v>
      </c>
      <c r="G78" s="302">
        <f t="shared" si="3"/>
        <v>0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0</v>
      </c>
      <c r="E79" s="196">
        <v>0</v>
      </c>
      <c r="F79" s="196">
        <f t="shared" si="2"/>
        <v>0</v>
      </c>
      <c r="G79" s="302">
        <f t="shared" si="3"/>
        <v>0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0</v>
      </c>
      <c r="E80" s="196">
        <v>0</v>
      </c>
      <c r="F80" s="196">
        <f t="shared" si="2"/>
        <v>0</v>
      </c>
      <c r="G80" s="302">
        <f t="shared" si="3"/>
        <v>0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0</v>
      </c>
      <c r="E81" s="196">
        <v>0</v>
      </c>
      <c r="F81" s="196">
        <f t="shared" si="2"/>
        <v>0</v>
      </c>
      <c r="G81" s="302">
        <f t="shared" si="3"/>
        <v>0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0</v>
      </c>
      <c r="E82" s="196">
        <v>0</v>
      </c>
      <c r="F82" s="196">
        <f t="shared" si="2"/>
        <v>0</v>
      </c>
      <c r="G82" s="302">
        <f t="shared" si="3"/>
        <v>0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0</v>
      </c>
      <c r="E83" s="196">
        <v>0</v>
      </c>
      <c r="F83" s="196">
        <f t="shared" si="2"/>
        <v>0</v>
      </c>
      <c r="G83" s="302">
        <f t="shared" si="3"/>
        <v>0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0</v>
      </c>
      <c r="E84" s="196">
        <v>0</v>
      </c>
      <c r="F84" s="196">
        <f t="shared" si="2"/>
        <v>0</v>
      </c>
      <c r="G84" s="302">
        <f t="shared" si="3"/>
        <v>0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0</v>
      </c>
      <c r="E85" s="196">
        <v>0</v>
      </c>
      <c r="F85" s="196">
        <f t="shared" si="2"/>
        <v>0</v>
      </c>
      <c r="G85" s="302">
        <f t="shared" si="3"/>
        <v>0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0</v>
      </c>
      <c r="E86" s="196">
        <v>0</v>
      </c>
      <c r="F86" s="196">
        <f t="shared" si="2"/>
        <v>0</v>
      </c>
      <c r="G86" s="302">
        <f t="shared" si="3"/>
        <v>0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0</v>
      </c>
      <c r="E87" s="196">
        <v>0</v>
      </c>
      <c r="F87" s="196">
        <f t="shared" si="2"/>
        <v>0</v>
      </c>
      <c r="G87" s="302">
        <f t="shared" si="3"/>
        <v>0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0</v>
      </c>
      <c r="E88" s="210">
        <v>0</v>
      </c>
      <c r="F88" s="210">
        <f t="shared" si="2"/>
        <v>0</v>
      </c>
      <c r="G88" s="310">
        <f t="shared" si="3"/>
        <v>0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115000.00000000001</v>
      </c>
      <c r="E89" s="206">
        <f>SUM(E29:E88)</f>
        <v>0</v>
      </c>
      <c r="F89" s="206">
        <f>SUM(F29:F88)</f>
        <v>85003.472145212319</v>
      </c>
      <c r="G89" s="308">
        <f>SUM(G29:H88)</f>
        <v>200003.47214521235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Gj2Si3KNElqBTcWVCCwDkMzcBrfa/DOvN8ZR5FXSEFExOrHtKncysJHWJiy5ps2Vt2xA8p+s3VSxeDf92kMIIg==" saltValue="tJ2gY9WIIIth3pH5UwDCOA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VLOOKUP('Мобільний-БОНУС'!H2,Лист2!A:O,14,FALSE)</f>
        <v>5000</v>
      </c>
      <c r="F2" s="126">
        <f>VLOOKUP(H$2,Лист2!$A:$H,2,0)</f>
        <v>300000</v>
      </c>
      <c r="G2" s="185">
        <f ca="1">TODAY()</f>
        <v>45869</v>
      </c>
      <c r="H2" s="259" t="s">
        <v>102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300000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100000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0.81</v>
      </c>
      <c r="G9" s="296"/>
      <c r="H9" s="296"/>
      <c r="I9" s="3"/>
      <c r="J9" s="51"/>
      <c r="K9" s="162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</v>
      </c>
      <c r="G11" s="296"/>
      <c r="H11" s="296"/>
      <c r="I11" s="3"/>
      <c r="J11" s="51"/>
      <c r="K11" s="162"/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/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12</v>
      </c>
      <c r="G15" s="296"/>
      <c r="H15" s="296"/>
      <c r="I15" s="3"/>
      <c r="J15" s="51"/>
      <c r="K15" s="162" t="str">
        <f>Лист2!A8</f>
        <v xml:space="preserve">Мобільний-БОНУС, 60 міс. 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 t="str">
        <f>Лист2!A9</f>
        <v xml:space="preserve">Мобільний-БОНУС, 36 міс. 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100000</v>
      </c>
      <c r="F17" s="61"/>
      <c r="G17" s="120"/>
      <c r="H17" s="11"/>
      <c r="I17" s="1"/>
      <c r="J17" s="124"/>
      <c r="K17" s="162" t="str">
        <f>Лист2!A10</f>
        <v xml:space="preserve">Мобільний-БОНУС, 24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12422.978298139029</v>
      </c>
      <c r="G18" s="299"/>
      <c r="H18" s="300"/>
      <c r="I18" s="133"/>
      <c r="J18" s="52"/>
      <c r="K18" s="162" t="str">
        <f>Лист2!A11</f>
        <v xml:space="preserve">Мобільний-БОНУС, 12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49075.739577668341</v>
      </c>
      <c r="G20" s="301"/>
      <c r="H20" s="30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149075.73957766834</v>
      </c>
      <c r="G22" s="296"/>
      <c r="H22" s="296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1.1792032837867741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-100000</v>
      </c>
      <c r="H28" s="29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5672.9782981390272</v>
      </c>
      <c r="E29" s="194">
        <v>0</v>
      </c>
      <c r="F29" s="194">
        <f>IFERROR(IPMT($F$9/12,B29,$F$15,-$F$7),0)</f>
        <v>6750</v>
      </c>
      <c r="G29" s="283">
        <f>SUM(D29:F29)</f>
        <v>12422.978298139027</v>
      </c>
      <c r="H29" s="28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6055.9043332634119</v>
      </c>
      <c r="E30" s="196">
        <v>0</v>
      </c>
      <c r="F30" s="196">
        <f t="shared" ref="F30:F88" si="2">IFERROR(IPMT($F$9/12,B30,$F$15,-$F$7),0)</f>
        <v>6367.0739648756171</v>
      </c>
      <c r="G30" s="302">
        <f t="shared" ref="G30:G88" si="3">SUM(D30:F30)</f>
        <v>12422.978298139029</v>
      </c>
      <c r="H30" s="30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6464.6778757586926</v>
      </c>
      <c r="E31" s="196">
        <v>0</v>
      </c>
      <c r="F31" s="196">
        <f t="shared" si="2"/>
        <v>5958.3004223803355</v>
      </c>
      <c r="G31" s="302">
        <f t="shared" si="3"/>
        <v>12422.978298139027</v>
      </c>
      <c r="H31" s="30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6901.0436323724043</v>
      </c>
      <c r="E32" s="196">
        <v>0</v>
      </c>
      <c r="F32" s="196">
        <f t="shared" si="2"/>
        <v>5521.9346657666229</v>
      </c>
      <c r="G32" s="302">
        <f t="shared" si="3"/>
        <v>12422.978298139027</v>
      </c>
      <c r="H32" s="30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7366.8640775575423</v>
      </c>
      <c r="E33" s="196">
        <v>0</v>
      </c>
      <c r="F33" s="196">
        <f t="shared" si="2"/>
        <v>5056.1142205814867</v>
      </c>
      <c r="G33" s="302">
        <f t="shared" si="3"/>
        <v>12422.978298139029</v>
      </c>
      <c r="H33" s="30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7864.1274027926765</v>
      </c>
      <c r="E34" s="196">
        <v>0</v>
      </c>
      <c r="F34" s="196">
        <f t="shared" si="2"/>
        <v>4558.8508953463534</v>
      </c>
      <c r="G34" s="302">
        <f t="shared" si="3"/>
        <v>12422.978298139031</v>
      </c>
      <c r="H34" s="30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8394.9560024811835</v>
      </c>
      <c r="E35" s="196">
        <v>0</v>
      </c>
      <c r="F35" s="196">
        <f t="shared" si="2"/>
        <v>4028.0222956578464</v>
      </c>
      <c r="G35" s="302">
        <f t="shared" si="3"/>
        <v>12422.978298139031</v>
      </c>
      <c r="H35" s="30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8961.6155326486623</v>
      </c>
      <c r="E36" s="196">
        <v>0</v>
      </c>
      <c r="F36" s="196">
        <f t="shared" si="2"/>
        <v>3461.3627654903667</v>
      </c>
      <c r="G36" s="302">
        <f t="shared" si="3"/>
        <v>12422.978298139029</v>
      </c>
      <c r="H36" s="30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9566.524581102447</v>
      </c>
      <c r="E37" s="196">
        <v>0</v>
      </c>
      <c r="F37" s="196">
        <f t="shared" si="2"/>
        <v>2856.453717036582</v>
      </c>
      <c r="G37" s="302">
        <f t="shared" si="3"/>
        <v>12422.978298139029</v>
      </c>
      <c r="H37" s="30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10212.264990326861</v>
      </c>
      <c r="E38" s="196">
        <v>0</v>
      </c>
      <c r="F38" s="196">
        <f t="shared" si="2"/>
        <v>2210.7133078121665</v>
      </c>
      <c r="G38" s="302">
        <f t="shared" si="3"/>
        <v>12422.978298139027</v>
      </c>
      <c r="H38" s="30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10901.592877173925</v>
      </c>
      <c r="E39" s="196">
        <v>0</v>
      </c>
      <c r="F39" s="196">
        <f t="shared" si="2"/>
        <v>1521.3854209651038</v>
      </c>
      <c r="G39" s="302">
        <f t="shared" si="3"/>
        <v>12422.978298139029</v>
      </c>
      <c r="H39" s="30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11637.450396383167</v>
      </c>
      <c r="E40" s="196">
        <v>0</v>
      </c>
      <c r="F40" s="196">
        <f t="shared" si="2"/>
        <v>785.5279017558637</v>
      </c>
      <c r="G40" s="302">
        <f t="shared" si="3"/>
        <v>12422.978298139031</v>
      </c>
      <c r="H40" s="30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0</v>
      </c>
      <c r="E41" s="196">
        <v>0</v>
      </c>
      <c r="F41" s="196">
        <f t="shared" si="2"/>
        <v>0</v>
      </c>
      <c r="G41" s="302">
        <f t="shared" si="3"/>
        <v>0</v>
      </c>
      <c r="H41" s="30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0</v>
      </c>
      <c r="E42" s="196">
        <v>0</v>
      </c>
      <c r="F42" s="196">
        <f t="shared" si="2"/>
        <v>0</v>
      </c>
      <c r="G42" s="302">
        <f t="shared" si="3"/>
        <v>0</v>
      </c>
      <c r="H42" s="30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0</v>
      </c>
      <c r="E43" s="196">
        <v>0</v>
      </c>
      <c r="F43" s="196">
        <f t="shared" si="2"/>
        <v>0</v>
      </c>
      <c r="G43" s="302">
        <f t="shared" si="3"/>
        <v>0</v>
      </c>
      <c r="H43" s="30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0</v>
      </c>
      <c r="E44" s="196">
        <v>0</v>
      </c>
      <c r="F44" s="196">
        <f t="shared" si="2"/>
        <v>0</v>
      </c>
      <c r="G44" s="302">
        <f t="shared" si="3"/>
        <v>0</v>
      </c>
      <c r="H44" s="30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0</v>
      </c>
      <c r="E45" s="196">
        <v>0</v>
      </c>
      <c r="F45" s="196">
        <f t="shared" si="2"/>
        <v>0</v>
      </c>
      <c r="G45" s="302">
        <f t="shared" si="3"/>
        <v>0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0</v>
      </c>
      <c r="E46" s="196">
        <v>0</v>
      </c>
      <c r="F46" s="196">
        <f t="shared" si="2"/>
        <v>0</v>
      </c>
      <c r="G46" s="302">
        <f t="shared" si="3"/>
        <v>0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0</v>
      </c>
      <c r="E47" s="196">
        <v>0</v>
      </c>
      <c r="F47" s="196">
        <f t="shared" si="2"/>
        <v>0</v>
      </c>
      <c r="G47" s="302">
        <f t="shared" si="3"/>
        <v>0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0</v>
      </c>
      <c r="E48" s="196">
        <v>0</v>
      </c>
      <c r="F48" s="196">
        <f t="shared" si="2"/>
        <v>0</v>
      </c>
      <c r="G48" s="302">
        <f t="shared" si="3"/>
        <v>0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0</v>
      </c>
      <c r="E49" s="196">
        <v>0</v>
      </c>
      <c r="F49" s="196">
        <f t="shared" si="2"/>
        <v>0</v>
      </c>
      <c r="G49" s="302">
        <f t="shared" si="3"/>
        <v>0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0</v>
      </c>
      <c r="E50" s="196">
        <v>0</v>
      </c>
      <c r="F50" s="196">
        <f t="shared" si="2"/>
        <v>0</v>
      </c>
      <c r="G50" s="302">
        <f t="shared" si="3"/>
        <v>0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0</v>
      </c>
      <c r="E51" s="196">
        <v>0</v>
      </c>
      <c r="F51" s="196">
        <f t="shared" si="2"/>
        <v>0</v>
      </c>
      <c r="G51" s="302">
        <f t="shared" si="3"/>
        <v>0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0</v>
      </c>
      <c r="E52" s="196">
        <v>0</v>
      </c>
      <c r="F52" s="196">
        <f t="shared" si="2"/>
        <v>0</v>
      </c>
      <c r="G52" s="302">
        <f t="shared" si="3"/>
        <v>0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0</v>
      </c>
      <c r="E53" s="196">
        <v>0</v>
      </c>
      <c r="F53" s="196">
        <f t="shared" si="2"/>
        <v>0</v>
      </c>
      <c r="G53" s="302">
        <f t="shared" si="3"/>
        <v>0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0</v>
      </c>
      <c r="E54" s="196">
        <v>0</v>
      </c>
      <c r="F54" s="196">
        <f t="shared" si="2"/>
        <v>0</v>
      </c>
      <c r="G54" s="302">
        <f t="shared" si="3"/>
        <v>0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0</v>
      </c>
      <c r="E55" s="196">
        <v>0</v>
      </c>
      <c r="F55" s="196">
        <f t="shared" si="2"/>
        <v>0</v>
      </c>
      <c r="G55" s="302">
        <f t="shared" si="3"/>
        <v>0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0</v>
      </c>
      <c r="E56" s="196">
        <v>0</v>
      </c>
      <c r="F56" s="196">
        <f t="shared" si="2"/>
        <v>0</v>
      </c>
      <c r="G56" s="302">
        <f t="shared" si="3"/>
        <v>0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0</v>
      </c>
      <c r="E57" s="196">
        <v>0</v>
      </c>
      <c r="F57" s="196">
        <f t="shared" si="2"/>
        <v>0</v>
      </c>
      <c r="G57" s="302">
        <f t="shared" si="3"/>
        <v>0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0</v>
      </c>
      <c r="E58" s="196">
        <v>0</v>
      </c>
      <c r="F58" s="196">
        <f t="shared" si="2"/>
        <v>0</v>
      </c>
      <c r="G58" s="302">
        <f t="shared" si="3"/>
        <v>0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0</v>
      </c>
      <c r="E59" s="196">
        <v>0</v>
      </c>
      <c r="F59" s="196">
        <f t="shared" si="2"/>
        <v>0</v>
      </c>
      <c r="G59" s="302">
        <f t="shared" si="3"/>
        <v>0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0</v>
      </c>
      <c r="E60" s="196">
        <v>0</v>
      </c>
      <c r="F60" s="196">
        <f t="shared" si="2"/>
        <v>0</v>
      </c>
      <c r="G60" s="302">
        <f t="shared" si="3"/>
        <v>0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0</v>
      </c>
      <c r="E61" s="196">
        <v>0</v>
      </c>
      <c r="F61" s="196">
        <f t="shared" si="2"/>
        <v>0</v>
      </c>
      <c r="G61" s="302">
        <f t="shared" si="3"/>
        <v>0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0</v>
      </c>
      <c r="E62" s="196">
        <v>0</v>
      </c>
      <c r="F62" s="196">
        <f t="shared" si="2"/>
        <v>0</v>
      </c>
      <c r="G62" s="302">
        <f t="shared" si="3"/>
        <v>0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0</v>
      </c>
      <c r="E63" s="196">
        <v>0</v>
      </c>
      <c r="F63" s="196">
        <f t="shared" si="2"/>
        <v>0</v>
      </c>
      <c r="G63" s="302">
        <f t="shared" si="3"/>
        <v>0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0</v>
      </c>
      <c r="E64" s="196">
        <v>0</v>
      </c>
      <c r="F64" s="196">
        <f t="shared" si="2"/>
        <v>0</v>
      </c>
      <c r="G64" s="302">
        <f t="shared" si="3"/>
        <v>0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0</v>
      </c>
      <c r="E65" s="196">
        <v>0</v>
      </c>
      <c r="F65" s="196">
        <f t="shared" si="2"/>
        <v>0</v>
      </c>
      <c r="G65" s="302">
        <f t="shared" si="3"/>
        <v>0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0</v>
      </c>
      <c r="E66" s="196">
        <v>0</v>
      </c>
      <c r="F66" s="196">
        <f t="shared" si="2"/>
        <v>0</v>
      </c>
      <c r="G66" s="302">
        <f t="shared" si="3"/>
        <v>0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0</v>
      </c>
      <c r="E67" s="196">
        <v>0</v>
      </c>
      <c r="F67" s="196">
        <f t="shared" si="2"/>
        <v>0</v>
      </c>
      <c r="G67" s="302">
        <f t="shared" si="3"/>
        <v>0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0</v>
      </c>
      <c r="E68" s="196">
        <v>0</v>
      </c>
      <c r="F68" s="196">
        <f t="shared" si="2"/>
        <v>0</v>
      </c>
      <c r="G68" s="302">
        <f t="shared" si="3"/>
        <v>0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0</v>
      </c>
      <c r="E69" s="196">
        <v>0</v>
      </c>
      <c r="F69" s="196">
        <f t="shared" si="2"/>
        <v>0</v>
      </c>
      <c r="G69" s="302">
        <f t="shared" si="3"/>
        <v>0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0</v>
      </c>
      <c r="E70" s="196">
        <v>0</v>
      </c>
      <c r="F70" s="196">
        <f t="shared" si="2"/>
        <v>0</v>
      </c>
      <c r="G70" s="302">
        <f t="shared" si="3"/>
        <v>0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0</v>
      </c>
      <c r="E71" s="196">
        <v>0</v>
      </c>
      <c r="F71" s="196">
        <f t="shared" si="2"/>
        <v>0</v>
      </c>
      <c r="G71" s="302">
        <f t="shared" si="3"/>
        <v>0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0</v>
      </c>
      <c r="E72" s="196">
        <v>0</v>
      </c>
      <c r="F72" s="196">
        <f t="shared" si="2"/>
        <v>0</v>
      </c>
      <c r="G72" s="302">
        <f t="shared" si="3"/>
        <v>0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0</v>
      </c>
      <c r="E73" s="196">
        <v>0</v>
      </c>
      <c r="F73" s="196">
        <f t="shared" si="2"/>
        <v>0</v>
      </c>
      <c r="G73" s="302">
        <f t="shared" si="3"/>
        <v>0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0</v>
      </c>
      <c r="E74" s="196">
        <v>0</v>
      </c>
      <c r="F74" s="196">
        <f t="shared" si="2"/>
        <v>0</v>
      </c>
      <c r="G74" s="302">
        <f t="shared" si="3"/>
        <v>0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0</v>
      </c>
      <c r="E75" s="196">
        <v>0</v>
      </c>
      <c r="F75" s="196">
        <f t="shared" si="2"/>
        <v>0</v>
      </c>
      <c r="G75" s="302">
        <f t="shared" si="3"/>
        <v>0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0</v>
      </c>
      <c r="E76" s="196">
        <v>0</v>
      </c>
      <c r="F76" s="196">
        <f t="shared" si="2"/>
        <v>0</v>
      </c>
      <c r="G76" s="302">
        <f t="shared" si="3"/>
        <v>0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0</v>
      </c>
      <c r="E77" s="196">
        <v>0</v>
      </c>
      <c r="F77" s="196">
        <f t="shared" si="2"/>
        <v>0</v>
      </c>
      <c r="G77" s="302">
        <f t="shared" si="3"/>
        <v>0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0</v>
      </c>
      <c r="E78" s="196">
        <v>0</v>
      </c>
      <c r="F78" s="196">
        <f t="shared" si="2"/>
        <v>0</v>
      </c>
      <c r="G78" s="302">
        <f t="shared" si="3"/>
        <v>0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0</v>
      </c>
      <c r="E79" s="196">
        <v>0</v>
      </c>
      <c r="F79" s="196">
        <f t="shared" si="2"/>
        <v>0</v>
      </c>
      <c r="G79" s="302">
        <f t="shared" si="3"/>
        <v>0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0</v>
      </c>
      <c r="E80" s="196">
        <v>0</v>
      </c>
      <c r="F80" s="196">
        <f t="shared" si="2"/>
        <v>0</v>
      </c>
      <c r="G80" s="302">
        <f t="shared" si="3"/>
        <v>0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0</v>
      </c>
      <c r="E81" s="196">
        <v>0</v>
      </c>
      <c r="F81" s="196">
        <f t="shared" si="2"/>
        <v>0</v>
      </c>
      <c r="G81" s="302">
        <f t="shared" si="3"/>
        <v>0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0</v>
      </c>
      <c r="E82" s="196">
        <v>0</v>
      </c>
      <c r="F82" s="196">
        <f t="shared" si="2"/>
        <v>0</v>
      </c>
      <c r="G82" s="302">
        <f t="shared" si="3"/>
        <v>0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0</v>
      </c>
      <c r="E83" s="196">
        <v>0</v>
      </c>
      <c r="F83" s="196">
        <f t="shared" si="2"/>
        <v>0</v>
      </c>
      <c r="G83" s="302">
        <f t="shared" si="3"/>
        <v>0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0</v>
      </c>
      <c r="E84" s="196">
        <v>0</v>
      </c>
      <c r="F84" s="196">
        <f t="shared" si="2"/>
        <v>0</v>
      </c>
      <c r="G84" s="302">
        <f t="shared" si="3"/>
        <v>0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0</v>
      </c>
      <c r="E85" s="196">
        <v>0</v>
      </c>
      <c r="F85" s="196">
        <f t="shared" si="2"/>
        <v>0</v>
      </c>
      <c r="G85" s="302">
        <f t="shared" si="3"/>
        <v>0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0</v>
      </c>
      <c r="E86" s="196">
        <v>0</v>
      </c>
      <c r="F86" s="196">
        <f t="shared" si="2"/>
        <v>0</v>
      </c>
      <c r="G86" s="302">
        <f t="shared" si="3"/>
        <v>0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0</v>
      </c>
      <c r="E87" s="196">
        <v>0</v>
      </c>
      <c r="F87" s="196">
        <f t="shared" si="2"/>
        <v>0</v>
      </c>
      <c r="G87" s="302">
        <f t="shared" si="3"/>
        <v>0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0</v>
      </c>
      <c r="E88" s="210">
        <v>0</v>
      </c>
      <c r="F88" s="210">
        <f t="shared" si="2"/>
        <v>0</v>
      </c>
      <c r="G88" s="310">
        <f t="shared" si="3"/>
        <v>0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100000</v>
      </c>
      <c r="E89" s="206">
        <f>SUM(E29:E88)</f>
        <v>0</v>
      </c>
      <c r="F89" s="206">
        <f>SUM(F29:F88)</f>
        <v>49075.739577668348</v>
      </c>
      <c r="G89" s="308">
        <f>SUM(G29:H88)</f>
        <v>149075.73957766834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79BeVM+i7yKnStPm8jIcxlTX+MWXaPbH+8Oo1zZwDeOmT7GgXHSEUatm7DvgOdSBcwfWissgJurHBqfc9bUerg==" saltValue="3xKRxFTwfPRXbcoJ8MISF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$K$15:$K$18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70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296"/>
      <c r="H11" s="29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 t="e">
        <f>VLOOKUP(H$2,Лист2!$A:$G,3,0)</f>
        <v>#N/A</v>
      </c>
      <c r="G15" s="296"/>
      <c r="H15" s="29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 t="e">
        <f>PMT(F9/12,F15,-E17)+F13*E17</f>
        <v>#N/A</v>
      </c>
      <c r="G18" s="299"/>
      <c r="H18" s="300"/>
      <c r="I18" s="133"/>
      <c r="J18" s="52"/>
      <c r="K18" s="162" t="str">
        <f>Лист2!A5</f>
        <v xml:space="preserve">Мобільний-БОНУС СК,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Мобільний-БОНУС СК,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 t="e">
        <f>G89-E3</f>
        <v>#N/A</v>
      </c>
      <c r="G20" s="301"/>
      <c r="H20" s="30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Мобільний-БОНУС СК,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 t="e">
        <f>E3+F20</f>
        <v>#N/A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 t="e">
        <f>-1*E3</f>
        <v>#N/A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302" t="e">
        <f>SUM(D29:F29)</f>
        <v>#N/A</v>
      </c>
      <c r="H29" s="30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302" t="e">
        <f t="shared" ref="G30:G88" si="1">SUM(D30:F30)</f>
        <v>#N/A</v>
      </c>
      <c r="H30" s="30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302" t="e">
        <f t="shared" si="1"/>
        <v>#N/A</v>
      </c>
      <c r="H31" s="30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302" t="e">
        <f t="shared" si="1"/>
        <v>#N/A</v>
      </c>
      <c r="H32" s="30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302" t="e">
        <f t="shared" si="1"/>
        <v>#N/A</v>
      </c>
      <c r="H33" s="30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302" t="e">
        <f t="shared" si="1"/>
        <v>#N/A</v>
      </c>
      <c r="H34" s="30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302" t="e">
        <f t="shared" si="1"/>
        <v>#N/A</v>
      </c>
      <c r="H35" s="30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302" t="e">
        <f t="shared" si="1"/>
        <v>#N/A</v>
      </c>
      <c r="H36" s="30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302" t="e">
        <f t="shared" si="1"/>
        <v>#N/A</v>
      </c>
      <c r="H37" s="30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302" t="e">
        <f t="shared" si="1"/>
        <v>#N/A</v>
      </c>
      <c r="H38" s="30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302" t="e">
        <f t="shared" si="1"/>
        <v>#N/A</v>
      </c>
      <c r="H39" s="30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302" t="e">
        <f t="shared" si="1"/>
        <v>#N/A</v>
      </c>
      <c r="H40" s="30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302" t="e">
        <f t="shared" si="1"/>
        <v>#N/A</v>
      </c>
      <c r="H41" s="30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302" t="e">
        <f t="shared" si="1"/>
        <v>#N/A</v>
      </c>
      <c r="H42" s="30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302" t="e">
        <f t="shared" si="1"/>
        <v>#N/A</v>
      </c>
      <c r="H43" s="30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302" t="e">
        <f t="shared" si="1"/>
        <v>#N/A</v>
      </c>
      <c r="H44" s="30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302" t="e">
        <f t="shared" si="1"/>
        <v>#N/A</v>
      </c>
      <c r="H45" s="30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302" t="e">
        <f t="shared" si="1"/>
        <v>#N/A</v>
      </c>
      <c r="H46" s="30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302" t="e">
        <f t="shared" si="1"/>
        <v>#N/A</v>
      </c>
      <c r="H47" s="30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302" t="e">
        <f t="shared" si="1"/>
        <v>#N/A</v>
      </c>
      <c r="H48" s="30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302" t="e">
        <f t="shared" si="1"/>
        <v>#N/A</v>
      </c>
      <c r="H49" s="30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302" t="e">
        <f t="shared" si="1"/>
        <v>#N/A</v>
      </c>
      <c r="H50" s="30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302" t="e">
        <f t="shared" si="1"/>
        <v>#N/A</v>
      </c>
      <c r="H51" s="302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302" t="e">
        <f t="shared" si="1"/>
        <v>#N/A</v>
      </c>
      <c r="H52" s="302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302" t="e">
        <f t="shared" si="1"/>
        <v>#N/A</v>
      </c>
      <c r="H53" s="302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302" t="e">
        <f t="shared" si="1"/>
        <v>#N/A</v>
      </c>
      <c r="H54" s="302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302" t="e">
        <f t="shared" si="1"/>
        <v>#N/A</v>
      </c>
      <c r="H55" s="302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302" t="e">
        <f t="shared" si="1"/>
        <v>#N/A</v>
      </c>
      <c r="H56" s="302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302" t="e">
        <f t="shared" si="1"/>
        <v>#N/A</v>
      </c>
      <c r="H57" s="30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302" t="e">
        <f t="shared" si="1"/>
        <v>#N/A</v>
      </c>
      <c r="H58" s="30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302" t="e">
        <f t="shared" si="1"/>
        <v>#N/A</v>
      </c>
      <c r="H59" s="30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302" t="e">
        <f t="shared" si="1"/>
        <v>#N/A</v>
      </c>
      <c r="H60" s="30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302" t="e">
        <f t="shared" si="1"/>
        <v>#N/A</v>
      </c>
      <c r="H61" s="30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302" t="e">
        <f t="shared" si="1"/>
        <v>#N/A</v>
      </c>
      <c r="H62" s="30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302" t="e">
        <f t="shared" si="1"/>
        <v>#N/A</v>
      </c>
      <c r="H63" s="30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302" t="e">
        <f t="shared" si="1"/>
        <v>#N/A</v>
      </c>
      <c r="H64" s="30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302" t="e">
        <f t="shared" si="1"/>
        <v>#N/A</v>
      </c>
      <c r="H65" s="30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302" t="e">
        <f t="shared" si="1"/>
        <v>#N/A</v>
      </c>
      <c r="H66" s="30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302" t="e">
        <f t="shared" si="1"/>
        <v>#N/A</v>
      </c>
      <c r="H67" s="30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302" t="e">
        <f t="shared" si="1"/>
        <v>#N/A</v>
      </c>
      <c r="H68" s="30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302" t="e">
        <f t="shared" si="1"/>
        <v>#N/A</v>
      </c>
      <c r="H69" s="30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302" t="e">
        <f t="shared" si="1"/>
        <v>#N/A</v>
      </c>
      <c r="H70" s="30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302" t="e">
        <f t="shared" si="1"/>
        <v>#N/A</v>
      </c>
      <c r="H71" s="30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302" t="e">
        <f t="shared" si="1"/>
        <v>#N/A</v>
      </c>
      <c r="H72" s="30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302" t="e">
        <f t="shared" si="1"/>
        <v>#N/A</v>
      </c>
      <c r="H73" s="30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302" t="e">
        <f t="shared" si="1"/>
        <v>#N/A</v>
      </c>
      <c r="H74" s="30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302" t="e">
        <f t="shared" si="1"/>
        <v>#N/A</v>
      </c>
      <c r="H75" s="30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302" t="e">
        <f t="shared" si="1"/>
        <v>#N/A</v>
      </c>
      <c r="H76" s="30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302" t="e">
        <f t="shared" si="1"/>
        <v>#N/A</v>
      </c>
      <c r="H77" s="30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302" t="e">
        <f t="shared" si="1"/>
        <v>#N/A</v>
      </c>
      <c r="H78" s="30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302" t="e">
        <f t="shared" si="1"/>
        <v>#N/A</v>
      </c>
      <c r="H79" s="30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302" t="e">
        <f t="shared" si="1"/>
        <v>#N/A</v>
      </c>
      <c r="H80" s="30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302" t="e">
        <f t="shared" si="1"/>
        <v>#N/A</v>
      </c>
      <c r="H81" s="30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302" t="e">
        <f t="shared" si="1"/>
        <v>#N/A</v>
      </c>
      <c r="H82" s="30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302" t="e">
        <f t="shared" si="1"/>
        <v>#N/A</v>
      </c>
      <c r="H83" s="30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302" t="e">
        <f t="shared" si="1"/>
        <v>#N/A</v>
      </c>
      <c r="H84" s="30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302" t="e">
        <f t="shared" si="1"/>
        <v>#N/A</v>
      </c>
      <c r="H85" s="30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302" t="e">
        <f t="shared" si="1"/>
        <v>#N/A</v>
      </c>
      <c r="H86" s="30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302" t="e">
        <f t="shared" si="1"/>
        <v>#N/A</v>
      </c>
      <c r="H87" s="30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306" t="e">
        <f t="shared" si="1"/>
        <v>#N/A</v>
      </c>
      <c r="H88" s="306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304" t="e">
        <f>SUM(G29:H88)</f>
        <v>#N/A</v>
      </c>
      <c r="H89" s="30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8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VLOOKUP('На Старт-Позитив'!H2,Лист2!A:O,14,FALSE)</f>
        <v>5000</v>
      </c>
      <c r="F2" s="126">
        <f>VLOOKUP(H$2,Лист2!$A:$H,2,0)</f>
        <v>300000</v>
      </c>
      <c r="G2" s="185">
        <f ca="1">TODAY()</f>
        <v>45869</v>
      </c>
      <c r="H2" s="259" t="s">
        <v>103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300000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200000.00000000003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0.65</v>
      </c>
      <c r="G9" s="296"/>
      <c r="H9" s="296"/>
      <c r="I9" s="3"/>
      <c r="J9" s="51"/>
      <c r="K9" s="162" t="str">
        <f>Лист2!A4</f>
        <v xml:space="preserve">Мобільний-БОНУС СК, 60 міс. 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e">
        <f>Лист2!#REF!</f>
        <v>#REF!</v>
      </c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</v>
      </c>
      <c r="G11" s="296"/>
      <c r="H11" s="296"/>
      <c r="I11" s="3"/>
      <c r="J11" s="51"/>
      <c r="K11" s="162" t="str">
        <f>Лист2!A5</f>
        <v xml:space="preserve">Мобільний-БОНУС СК, 36 міс. 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Лист2!A6</f>
        <v xml:space="preserve">Мобільний-БОНУС СК, 24 міс. 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str">
        <f>Лист2!A7</f>
        <v xml:space="preserve">Мобільний-БОНУС СК, 12 міс. 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60</v>
      </c>
      <c r="G15" s="296"/>
      <c r="H15" s="296"/>
      <c r="I15" s="3"/>
      <c r="J15" s="51"/>
      <c r="K15" s="162" t="str">
        <f>Лист2!A8</f>
        <v xml:space="preserve">Мобільний-БОНУС, 60 міс. 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200000</v>
      </c>
      <c r="F17" s="61"/>
      <c r="G17" s="120"/>
      <c r="H17" s="11"/>
      <c r="I17" s="1"/>
      <c r="J17" s="124"/>
      <c r="K17" s="162" t="str">
        <f>Лист2!A9</f>
        <v xml:space="preserve">Мобільний-БОНУС, 36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11310.792536304667</v>
      </c>
      <c r="G18" s="299"/>
      <c r="H18" s="300"/>
      <c r="I18" s="133"/>
      <c r="J18" s="52"/>
      <c r="K18" s="162" t="str">
        <f>Лист2!A10</f>
        <v xml:space="preserve">Мобільний-БОНУС, 24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478647.55217828066</v>
      </c>
      <c r="G20" s="301"/>
      <c r="H20" s="301"/>
      <c r="I20" s="1"/>
      <c r="J20" s="53"/>
      <c r="K20" s="162" t="str">
        <f>Лист2!A11</f>
        <v xml:space="preserve">Мобільний-БОНУС, 12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Лист2!A12</f>
        <v xml:space="preserve">На Старт-Позитив, 60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678647.55217828066</v>
      </c>
      <c r="G22" s="296"/>
      <c r="H22" s="296"/>
      <c r="I22" s="1"/>
      <c r="J22" s="53"/>
      <c r="K22" s="162" t="str">
        <f>Лист2!A13</f>
        <v xml:space="preserve">На Старт-Позитив, 48 міс. 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str">
        <f>Лист2!A14</f>
        <v xml:space="preserve">На Старт-Позитив, 36 міс. 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0.88022574186325064</v>
      </c>
      <c r="G24" s="17"/>
      <c r="H24" s="18"/>
      <c r="I24" s="1"/>
      <c r="J24" s="1"/>
      <c r="K24" s="162" t="str">
        <f>Лист2!A15</f>
        <v xml:space="preserve">На Старт-Позитив, 24 міс. 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K25" s="162" t="str">
        <f>Лист2!A16</f>
        <v xml:space="preserve">На Старт-Позитив, 12 міс. </v>
      </c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>
        <f>Лист2!A17</f>
        <v>0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>
        <f>Лист2!A18</f>
        <v>0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-200000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477.4592029713333</v>
      </c>
      <c r="E29" s="194">
        <v>0</v>
      </c>
      <c r="F29" s="194">
        <f>IFERROR(IPMT($F$9/12,B29,$F$15,-$F$7),0)</f>
        <v>10833.333333333336</v>
      </c>
      <c r="G29" s="283">
        <f>SUM(D29:F29)</f>
        <v>11310.792536304669</v>
      </c>
      <c r="H29" s="284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503.32157646561393</v>
      </c>
      <c r="E30" s="196">
        <v>0</v>
      </c>
      <c r="F30" s="196">
        <f t="shared" ref="F30:F88" si="2">IFERROR(IPMT($F$9/12,B30,$F$15,-$F$7),0)</f>
        <v>10807.470959839055</v>
      </c>
      <c r="G30" s="302">
        <f t="shared" ref="G30:G88" si="3">SUM(D30:F30)</f>
        <v>11310.792536304669</v>
      </c>
      <c r="H30" s="307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530.58482852416796</v>
      </c>
      <c r="E31" s="196">
        <v>0</v>
      </c>
      <c r="F31" s="196">
        <f t="shared" si="2"/>
        <v>10780.207707780502</v>
      </c>
      <c r="G31" s="302">
        <f t="shared" si="3"/>
        <v>11310.792536304671</v>
      </c>
      <c r="H31" s="307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559.32484006922709</v>
      </c>
      <c r="E32" s="196">
        <v>0</v>
      </c>
      <c r="F32" s="196">
        <f t="shared" si="2"/>
        <v>10751.467696235442</v>
      </c>
      <c r="G32" s="302">
        <f t="shared" si="3"/>
        <v>11310.792536304669</v>
      </c>
      <c r="H32" s="307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589.62160223964349</v>
      </c>
      <c r="E33" s="196">
        <v>0</v>
      </c>
      <c r="F33" s="196">
        <f t="shared" si="2"/>
        <v>10721.170934065025</v>
      </c>
      <c r="G33" s="302">
        <f t="shared" si="3"/>
        <v>11310.792536304669</v>
      </c>
      <c r="H33" s="307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621.55943902762431</v>
      </c>
      <c r="E34" s="196">
        <v>0</v>
      </c>
      <c r="F34" s="196">
        <f t="shared" si="2"/>
        <v>10689.233097277043</v>
      </c>
      <c r="G34" s="302">
        <f t="shared" si="3"/>
        <v>11310.792536304667</v>
      </c>
      <c r="H34" s="307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655.2272419749537</v>
      </c>
      <c r="E35" s="196">
        <v>0</v>
      </c>
      <c r="F35" s="196">
        <f t="shared" si="2"/>
        <v>10655.565294329714</v>
      </c>
      <c r="G35" s="302">
        <f t="shared" si="3"/>
        <v>11310.792536304667</v>
      </c>
      <c r="H35" s="307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690.71871758193049</v>
      </c>
      <c r="E36" s="196">
        <v>0</v>
      </c>
      <c r="F36" s="196">
        <f t="shared" si="2"/>
        <v>10620.073818722738</v>
      </c>
      <c r="G36" s="302">
        <f t="shared" si="3"/>
        <v>11310.792536304669</v>
      </c>
      <c r="H36" s="307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728.13264811761826</v>
      </c>
      <c r="E37" s="196">
        <v>0</v>
      </c>
      <c r="F37" s="196">
        <f t="shared" si="2"/>
        <v>10582.65988818705</v>
      </c>
      <c r="G37" s="302">
        <f t="shared" si="3"/>
        <v>11310.792536304669</v>
      </c>
      <c r="H37" s="307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767.57316655732257</v>
      </c>
      <c r="E38" s="196">
        <v>0</v>
      </c>
      <c r="F38" s="196">
        <f t="shared" si="2"/>
        <v>10543.219369747347</v>
      </c>
      <c r="G38" s="302">
        <f t="shared" si="3"/>
        <v>11310.792536304669</v>
      </c>
      <c r="H38" s="307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809.15004641251085</v>
      </c>
      <c r="E39" s="196">
        <v>0</v>
      </c>
      <c r="F39" s="196">
        <f t="shared" si="2"/>
        <v>10501.642489892158</v>
      </c>
      <c r="G39" s="302">
        <f t="shared" si="3"/>
        <v>11310.792536304669</v>
      </c>
      <c r="H39" s="307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852.97900725985528</v>
      </c>
      <c r="E40" s="196">
        <v>0</v>
      </c>
      <c r="F40" s="196">
        <f t="shared" si="2"/>
        <v>10457.813529044814</v>
      </c>
      <c r="G40" s="302">
        <f t="shared" si="3"/>
        <v>11310.792536304669</v>
      </c>
      <c r="H40" s="307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899.18203681976399</v>
      </c>
      <c r="E41" s="196">
        <v>0</v>
      </c>
      <c r="F41" s="196">
        <f t="shared" si="2"/>
        <v>10411.610499484907</v>
      </c>
      <c r="G41" s="302">
        <f t="shared" si="3"/>
        <v>11310.792536304671</v>
      </c>
      <c r="H41" s="307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947.88773048083476</v>
      </c>
      <c r="E42" s="196">
        <v>0</v>
      </c>
      <c r="F42" s="196">
        <f t="shared" si="2"/>
        <v>10362.904805823835</v>
      </c>
      <c r="G42" s="302">
        <f t="shared" si="3"/>
        <v>11310.792536304671</v>
      </c>
      <c r="H42" s="307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999.23164921521357</v>
      </c>
      <c r="E43" s="196">
        <v>0</v>
      </c>
      <c r="F43" s="196">
        <f t="shared" si="2"/>
        <v>10311.560887089456</v>
      </c>
      <c r="G43" s="302">
        <f t="shared" si="3"/>
        <v>11310.792536304669</v>
      </c>
      <c r="H43" s="307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1053.3566968810371</v>
      </c>
      <c r="E44" s="196">
        <v>0</v>
      </c>
      <c r="F44" s="196">
        <f t="shared" si="2"/>
        <v>10257.435839423631</v>
      </c>
      <c r="G44" s="302">
        <f t="shared" si="3"/>
        <v>11310.792536304669</v>
      </c>
      <c r="H44" s="307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1110.4135179620937</v>
      </c>
      <c r="E45" s="196">
        <v>0</v>
      </c>
      <c r="F45" s="196">
        <f t="shared" si="2"/>
        <v>10200.379018342575</v>
      </c>
      <c r="G45" s="302">
        <f t="shared" si="3"/>
        <v>11310.792536304669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1170.5609168517067</v>
      </c>
      <c r="E46" s="196">
        <v>0</v>
      </c>
      <c r="F46" s="196">
        <f t="shared" si="2"/>
        <v>10140.231619452961</v>
      </c>
      <c r="G46" s="302">
        <f t="shared" si="3"/>
        <v>11310.792536304667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1233.9662998478411</v>
      </c>
      <c r="E47" s="196">
        <v>0</v>
      </c>
      <c r="F47" s="196">
        <f t="shared" si="2"/>
        <v>10076.826236456827</v>
      </c>
      <c r="G47" s="302">
        <f t="shared" si="3"/>
        <v>11310.792536304669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1300.8061410895989</v>
      </c>
      <c r="E48" s="196">
        <v>0</v>
      </c>
      <c r="F48" s="196">
        <f t="shared" si="2"/>
        <v>10009.98639521507</v>
      </c>
      <c r="G48" s="302">
        <f t="shared" si="3"/>
        <v>11310.792536304669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1371.2664737319526</v>
      </c>
      <c r="E49" s="196">
        <v>0</v>
      </c>
      <c r="F49" s="196">
        <f t="shared" si="2"/>
        <v>9939.5260625727169</v>
      </c>
      <c r="G49" s="302">
        <f t="shared" si="3"/>
        <v>11310.792536304669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1445.5434077257662</v>
      </c>
      <c r="E50" s="196">
        <v>0</v>
      </c>
      <c r="F50" s="196">
        <f t="shared" si="2"/>
        <v>9865.2491285789038</v>
      </c>
      <c r="G50" s="302">
        <f t="shared" si="3"/>
        <v>11310.792536304671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1523.8436756442456</v>
      </c>
      <c r="E51" s="196">
        <v>0</v>
      </c>
      <c r="F51" s="196">
        <f t="shared" si="2"/>
        <v>9786.9488606604245</v>
      </c>
      <c r="G51" s="302">
        <f t="shared" si="3"/>
        <v>11310.792536304671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1606.3852080749755</v>
      </c>
      <c r="E52" s="196">
        <v>0</v>
      </c>
      <c r="F52" s="196">
        <f t="shared" si="2"/>
        <v>9704.407328229694</v>
      </c>
      <c r="G52" s="302">
        <f t="shared" si="3"/>
        <v>11310.792536304669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1693.3977401790364</v>
      </c>
      <c r="E53" s="196">
        <v>0</v>
      </c>
      <c r="F53" s="196">
        <f t="shared" si="2"/>
        <v>9617.3947961256326</v>
      </c>
      <c r="G53" s="302">
        <f t="shared" si="3"/>
        <v>11310.792536304669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1785.1234511054013</v>
      </c>
      <c r="E54" s="196">
        <v>0</v>
      </c>
      <c r="F54" s="196">
        <f t="shared" si="2"/>
        <v>9525.6690851992662</v>
      </c>
      <c r="G54" s="302">
        <f t="shared" si="3"/>
        <v>11310.792536304667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1881.817638040277</v>
      </c>
      <c r="E55" s="196">
        <v>0</v>
      </c>
      <c r="F55" s="196">
        <f t="shared" si="2"/>
        <v>9428.9748982643923</v>
      </c>
      <c r="G55" s="302">
        <f t="shared" si="3"/>
        <v>11310.792536304669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1983.7494267674583</v>
      </c>
      <c r="E56" s="196">
        <v>0</v>
      </c>
      <c r="F56" s="196">
        <f t="shared" si="2"/>
        <v>9327.0431095372096</v>
      </c>
      <c r="G56" s="302">
        <f t="shared" si="3"/>
        <v>11310.792536304667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2091.2025207173629</v>
      </c>
      <c r="E57" s="196">
        <v>0</v>
      </c>
      <c r="F57" s="196">
        <f t="shared" si="2"/>
        <v>9219.590015587306</v>
      </c>
      <c r="G57" s="302">
        <f t="shared" si="3"/>
        <v>11310.792536304669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2204.475990589553</v>
      </c>
      <c r="E58" s="196">
        <v>0</v>
      </c>
      <c r="F58" s="196">
        <f t="shared" si="2"/>
        <v>9106.3165457151154</v>
      </c>
      <c r="G58" s="302">
        <f t="shared" si="3"/>
        <v>11310.792536304669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2323.8851067464866</v>
      </c>
      <c r="E59" s="196">
        <v>0</v>
      </c>
      <c r="F59" s="196">
        <f t="shared" si="2"/>
        <v>8986.9074295581813</v>
      </c>
      <c r="G59" s="302">
        <f t="shared" si="3"/>
        <v>11310.792536304667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2449.7622166952551</v>
      </c>
      <c r="E60" s="196">
        <v>0</v>
      </c>
      <c r="F60" s="196">
        <f t="shared" si="2"/>
        <v>8861.0303196094137</v>
      </c>
      <c r="G60" s="302">
        <f t="shared" si="3"/>
        <v>11310.792536304669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2582.4576700995817</v>
      </c>
      <c r="E61" s="196">
        <v>0</v>
      </c>
      <c r="F61" s="196">
        <f t="shared" si="2"/>
        <v>8728.3348662050867</v>
      </c>
      <c r="G61" s="302">
        <f t="shared" si="3"/>
        <v>11310.792536304669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2722.340793896642</v>
      </c>
      <c r="E62" s="196">
        <v>0</v>
      </c>
      <c r="F62" s="196">
        <f t="shared" si="2"/>
        <v>8588.4517424080277</v>
      </c>
      <c r="G62" s="302">
        <f t="shared" si="3"/>
        <v>11310.792536304671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2869.8009202327098</v>
      </c>
      <c r="E63" s="196">
        <v>0</v>
      </c>
      <c r="F63" s="196">
        <f t="shared" si="2"/>
        <v>8440.9916160719586</v>
      </c>
      <c r="G63" s="302">
        <f t="shared" si="3"/>
        <v>11310.792536304669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3025.2484700786481</v>
      </c>
      <c r="E64" s="196">
        <v>0</v>
      </c>
      <c r="F64" s="196">
        <f t="shared" si="2"/>
        <v>8285.5440662260207</v>
      </c>
      <c r="G64" s="302">
        <f t="shared" si="3"/>
        <v>11310.792536304669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3189.1160955412415</v>
      </c>
      <c r="E65" s="196">
        <v>0</v>
      </c>
      <c r="F65" s="196">
        <f t="shared" si="2"/>
        <v>8121.6764407634273</v>
      </c>
      <c r="G65" s="302">
        <f t="shared" si="3"/>
        <v>11310.792536304669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3361.8598840497261</v>
      </c>
      <c r="E66" s="196">
        <v>0</v>
      </c>
      <c r="F66" s="196">
        <f t="shared" si="2"/>
        <v>7948.9326522549418</v>
      </c>
      <c r="G66" s="302">
        <f t="shared" si="3"/>
        <v>11310.792536304667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3543.9606277690864</v>
      </c>
      <c r="E67" s="196">
        <v>0</v>
      </c>
      <c r="F67" s="196">
        <f t="shared" si="2"/>
        <v>7766.8319085355815</v>
      </c>
      <c r="G67" s="302">
        <f t="shared" si="3"/>
        <v>11310.792536304667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3735.9251617732452</v>
      </c>
      <c r="E68" s="196">
        <v>0</v>
      </c>
      <c r="F68" s="196">
        <f t="shared" si="2"/>
        <v>7574.8673745314227</v>
      </c>
      <c r="G68" s="302">
        <f t="shared" si="3"/>
        <v>11310.792536304667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3938.2877747026291</v>
      </c>
      <c r="E69" s="196">
        <v>0</v>
      </c>
      <c r="F69" s="196">
        <f t="shared" si="2"/>
        <v>7372.5047616020383</v>
      </c>
      <c r="G69" s="302">
        <f t="shared" si="3"/>
        <v>11310.792536304667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4151.6116958323546</v>
      </c>
      <c r="E70" s="196">
        <v>0</v>
      </c>
      <c r="F70" s="196">
        <f t="shared" si="2"/>
        <v>7159.1808404723133</v>
      </c>
      <c r="G70" s="302">
        <f t="shared" si="3"/>
        <v>11310.792536304667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4376.490662689941</v>
      </c>
      <c r="E71" s="196">
        <v>0</v>
      </c>
      <c r="F71" s="196">
        <f t="shared" si="2"/>
        <v>6934.3018736147269</v>
      </c>
      <c r="G71" s="302">
        <f t="shared" si="3"/>
        <v>11310.792536304667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4613.5505735856459</v>
      </c>
      <c r="E72" s="196">
        <v>0</v>
      </c>
      <c r="F72" s="196">
        <f t="shared" si="2"/>
        <v>6697.2419627190229</v>
      </c>
      <c r="G72" s="302">
        <f t="shared" si="3"/>
        <v>11310.792536304669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4863.4512296548683</v>
      </c>
      <c r="E73" s="196">
        <v>0</v>
      </c>
      <c r="F73" s="196">
        <f t="shared" si="2"/>
        <v>6447.3413066497997</v>
      </c>
      <c r="G73" s="302">
        <f t="shared" si="3"/>
        <v>11310.792536304667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5126.8881712611737</v>
      </c>
      <c r="E74" s="196">
        <v>0</v>
      </c>
      <c r="F74" s="196">
        <f t="shared" si="2"/>
        <v>6183.9043650434933</v>
      </c>
      <c r="G74" s="302">
        <f t="shared" si="3"/>
        <v>11310.792536304667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5404.5946138711543</v>
      </c>
      <c r="E75" s="196">
        <v>0</v>
      </c>
      <c r="F75" s="196">
        <f t="shared" si="2"/>
        <v>5906.1979224335155</v>
      </c>
      <c r="G75" s="302">
        <f t="shared" si="3"/>
        <v>11310.792536304671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5697.3434887891735</v>
      </c>
      <c r="E76" s="196">
        <v>0</v>
      </c>
      <c r="F76" s="196">
        <f t="shared" si="2"/>
        <v>5613.4490475154935</v>
      </c>
      <c r="G76" s="302">
        <f t="shared" si="3"/>
        <v>11310.792536304667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6005.9495944319206</v>
      </c>
      <c r="E77" s="196">
        <v>0</v>
      </c>
      <c r="F77" s="196">
        <f t="shared" si="2"/>
        <v>5304.8429418727474</v>
      </c>
      <c r="G77" s="302">
        <f t="shared" si="3"/>
        <v>11310.792536304667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6331.2718641303181</v>
      </c>
      <c r="E78" s="196">
        <v>0</v>
      </c>
      <c r="F78" s="196">
        <f t="shared" si="2"/>
        <v>4979.5206721743507</v>
      </c>
      <c r="G78" s="302">
        <f t="shared" si="3"/>
        <v>11310.792536304669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6674.215756770709</v>
      </c>
      <c r="E79" s="196">
        <v>0</v>
      </c>
      <c r="F79" s="196">
        <f t="shared" si="2"/>
        <v>4636.5767795339571</v>
      </c>
      <c r="G79" s="302">
        <f t="shared" si="3"/>
        <v>11310.792536304667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7035.7357769291239</v>
      </c>
      <c r="E80" s="196">
        <v>0</v>
      </c>
      <c r="F80" s="196">
        <f t="shared" si="2"/>
        <v>4275.056759375545</v>
      </c>
      <c r="G80" s="302">
        <f t="shared" si="3"/>
        <v>11310.792536304669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7416.8381315127835</v>
      </c>
      <c r="E81" s="196">
        <v>0</v>
      </c>
      <c r="F81" s="196">
        <f t="shared" si="2"/>
        <v>3893.9544047918839</v>
      </c>
      <c r="G81" s="302">
        <f t="shared" si="3"/>
        <v>11310.792536304667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7818.583530303059</v>
      </c>
      <c r="E82" s="196">
        <v>0</v>
      </c>
      <c r="F82" s="196">
        <f t="shared" si="2"/>
        <v>3492.209006001608</v>
      </c>
      <c r="G82" s="302">
        <f t="shared" si="3"/>
        <v>11310.792536304667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8242.090138194475</v>
      </c>
      <c r="E83" s="196">
        <v>0</v>
      </c>
      <c r="F83" s="196">
        <f t="shared" si="2"/>
        <v>3068.7023981101925</v>
      </c>
      <c r="G83" s="302">
        <f t="shared" si="3"/>
        <v>11310.792536304667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8688.5366873466755</v>
      </c>
      <c r="E84" s="196">
        <v>0</v>
      </c>
      <c r="F84" s="196">
        <f t="shared" si="2"/>
        <v>2622.2558489579915</v>
      </c>
      <c r="G84" s="302">
        <f t="shared" si="3"/>
        <v>11310.792536304667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9159.1657579112871</v>
      </c>
      <c r="E85" s="196">
        <v>0</v>
      </c>
      <c r="F85" s="196">
        <f t="shared" si="2"/>
        <v>2151.6267783933799</v>
      </c>
      <c r="G85" s="302">
        <f t="shared" si="3"/>
        <v>11310.792536304667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9655.2872364648156</v>
      </c>
      <c r="E86" s="196">
        <v>0</v>
      </c>
      <c r="F86" s="196">
        <f t="shared" si="2"/>
        <v>1655.5052998398526</v>
      </c>
      <c r="G86" s="302">
        <f t="shared" si="3"/>
        <v>11310.792536304669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10178.281961773326</v>
      </c>
      <c r="E87" s="196">
        <v>0</v>
      </c>
      <c r="F87" s="196">
        <f t="shared" si="2"/>
        <v>1132.5105745313413</v>
      </c>
      <c r="G87" s="302">
        <f t="shared" si="3"/>
        <v>11310.792536304667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10729.605568036048</v>
      </c>
      <c r="E88" s="210">
        <v>0</v>
      </c>
      <c r="F88" s="210">
        <f t="shared" si="2"/>
        <v>581.18696826861924</v>
      </c>
      <c r="G88" s="310">
        <f t="shared" si="3"/>
        <v>11310.792536304667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200000.00000000003</v>
      </c>
      <c r="E89" s="206">
        <f>SUM(E29:E88)</f>
        <v>0</v>
      </c>
      <c r="F89" s="206">
        <f>SUM(F29:F88)</f>
        <v>478647.5521782799</v>
      </c>
      <c r="G89" s="308">
        <f>SUM(G29:H88)</f>
        <v>678647.55217828066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5XuNBfunz/MAsKb2deKzmC5A4iIRT8UeSGvIK1UsuezxKundJWwkCJpinf6biRq+KvPEhqfCXKbynq7jaXz3qQ==" saltValue="KKBzm6ES2FQxMAk/Uo64cQ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900-000000000000}">
      <formula1>$K$21:$K$25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/>
  <dimension ref="A1:N16"/>
  <sheetViews>
    <sheetView zoomScale="85" zoomScaleNormal="85" workbookViewId="0">
      <selection activeCell="E28" sqref="E28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260869.56</v>
      </c>
      <c r="C4" s="226">
        <v>60</v>
      </c>
      <c r="D4" s="227">
        <v>0.65990000000000004</v>
      </c>
      <c r="E4" s="227">
        <v>0.15</v>
      </c>
      <c r="F4" s="227">
        <v>0</v>
      </c>
      <c r="G4" s="226" t="str">
        <f t="shared" ref="G4:G6" si="0">I$2&amp;" "&amp;B4&amp;" "&amp;H$2</f>
        <v>max. 260869,56 грн.</v>
      </c>
      <c r="H4" s="226">
        <f t="shared" ref="H4:H6" si="1">B4+B4*E4</f>
        <v>299999.99400000001</v>
      </c>
      <c r="I4" s="226"/>
      <c r="J4" s="226">
        <v>1</v>
      </c>
      <c r="K4" s="228">
        <f t="shared" ref="K4:K6" si="2">D4/12/(1-1/POWER(1+D4/12,C4))*H4+H4*F4</f>
        <v>17189.857363800649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96</v>
      </c>
      <c r="B5" s="226">
        <v>260869.56</v>
      </c>
      <c r="C5" s="226">
        <v>36</v>
      </c>
      <c r="D5" s="227">
        <v>0.61990000000000001</v>
      </c>
      <c r="E5" s="227">
        <v>0.15</v>
      </c>
      <c r="F5" s="227">
        <v>0</v>
      </c>
      <c r="G5" s="226" t="str">
        <f t="shared" si="0"/>
        <v>max. 260869,56 грн.</v>
      </c>
      <c r="H5" s="226">
        <f t="shared" si="1"/>
        <v>299999.99400000001</v>
      </c>
      <c r="I5" s="226"/>
      <c r="J5" s="226">
        <v>1</v>
      </c>
      <c r="K5" s="228">
        <f t="shared" si="2"/>
        <v>18518.225757281143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97</v>
      </c>
      <c r="B6" s="226">
        <v>260869.56</v>
      </c>
      <c r="C6" s="226">
        <v>24</v>
      </c>
      <c r="D6" s="227">
        <v>0.59989999999999999</v>
      </c>
      <c r="E6" s="227">
        <v>0.15</v>
      </c>
      <c r="F6" s="227">
        <v>0</v>
      </c>
      <c r="G6" s="226" t="str">
        <f t="shared" si="0"/>
        <v>max. 260869,56 грн.</v>
      </c>
      <c r="H6" s="226">
        <f t="shared" si="1"/>
        <v>299999.99400000001</v>
      </c>
      <c r="I6" s="226"/>
      <c r="J6" s="226">
        <v>1</v>
      </c>
      <c r="K6" s="228">
        <f t="shared" si="2"/>
        <v>21739.507407080746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98</v>
      </c>
      <c r="B7" s="226">
        <v>260869.56</v>
      </c>
      <c r="C7" s="226">
        <v>12</v>
      </c>
      <c r="D7" s="227">
        <v>0.33329999999999999</v>
      </c>
      <c r="E7" s="227">
        <v>0.15</v>
      </c>
      <c r="F7" s="227">
        <v>0</v>
      </c>
      <c r="G7" s="226" t="str">
        <f>I$2&amp;" "&amp;B7&amp;" "&amp;H$2</f>
        <v>max. 260869,56 грн.</v>
      </c>
      <c r="H7" s="226">
        <f>B7+B7*E7</f>
        <v>299999.99400000001</v>
      </c>
      <c r="I7" s="226"/>
      <c r="J7" s="226">
        <v>1</v>
      </c>
      <c r="K7" s="228">
        <f>D7/12/(1-1/POWER(1+D7/12,C7))*H7+H7*F7</f>
        <v>29739.720931221182</v>
      </c>
      <c r="L7" s="229">
        <v>0</v>
      </c>
      <c r="M7" s="230">
        <v>0</v>
      </c>
      <c r="N7" s="226">
        <v>5000</v>
      </c>
    </row>
    <row r="8" spans="1:14" x14ac:dyDescent="0.2">
      <c r="A8" s="231" t="s">
        <v>99</v>
      </c>
      <c r="B8" s="231">
        <v>300000</v>
      </c>
      <c r="C8" s="231">
        <v>60</v>
      </c>
      <c r="D8" s="232">
        <v>0.81</v>
      </c>
      <c r="E8" s="232">
        <v>0</v>
      </c>
      <c r="F8" s="232">
        <v>0</v>
      </c>
      <c r="G8" s="231" t="str">
        <f t="shared" ref="G8:G9" si="3">I$2&amp;" "&amp;B8&amp;" "&amp;H$2</f>
        <v>max. 300000 грн.</v>
      </c>
      <c r="H8" s="231">
        <f t="shared" ref="H8:H9" si="4">B8+B8*E8</f>
        <v>300000</v>
      </c>
      <c r="I8" s="231"/>
      <c r="J8" s="231">
        <v>1</v>
      </c>
      <c r="K8" s="233">
        <f t="shared" ref="K8:K9" si="5">D8/12/(1-1/POWER(1+D8/12,C8))*H8+H8*F8</f>
        <v>20660.263455327557</v>
      </c>
      <c r="L8" s="234">
        <v>0</v>
      </c>
      <c r="M8" s="235">
        <v>0</v>
      </c>
      <c r="N8" s="231">
        <v>5000</v>
      </c>
    </row>
    <row r="9" spans="1:14" x14ac:dyDescent="0.2">
      <c r="A9" s="231" t="s">
        <v>100</v>
      </c>
      <c r="B9" s="231">
        <v>300000</v>
      </c>
      <c r="C9" s="231">
        <v>36</v>
      </c>
      <c r="D9" s="232">
        <v>0.81</v>
      </c>
      <c r="E9" s="232">
        <v>0</v>
      </c>
      <c r="F9" s="232">
        <v>0</v>
      </c>
      <c r="G9" s="231" t="str">
        <f t="shared" si="3"/>
        <v>max. 300000 грн.</v>
      </c>
      <c r="H9" s="231">
        <f t="shared" si="4"/>
        <v>300000</v>
      </c>
      <c r="I9" s="231"/>
      <c r="J9" s="231">
        <v>1</v>
      </c>
      <c r="K9" s="233">
        <f t="shared" si="5"/>
        <v>22381.283242786933</v>
      </c>
      <c r="L9" s="234">
        <v>0</v>
      </c>
      <c r="M9" s="235">
        <v>0</v>
      </c>
      <c r="N9" s="231">
        <v>5000</v>
      </c>
    </row>
    <row r="10" spans="1:14" x14ac:dyDescent="0.2">
      <c r="A10" s="231" t="s">
        <v>101</v>
      </c>
      <c r="B10" s="231">
        <v>300000</v>
      </c>
      <c r="C10" s="231">
        <v>24</v>
      </c>
      <c r="D10" s="232">
        <v>0.81</v>
      </c>
      <c r="E10" s="232">
        <v>0</v>
      </c>
      <c r="F10" s="232">
        <v>0</v>
      </c>
      <c r="G10" s="231" t="str">
        <f>I$2&amp;" "&amp;B10&amp;" "&amp;H$2</f>
        <v>max. 300000 грн.</v>
      </c>
      <c r="H10" s="231">
        <f>B10+B10*E10</f>
        <v>300000</v>
      </c>
      <c r="I10" s="231"/>
      <c r="J10" s="231">
        <v>1</v>
      </c>
      <c r="K10" s="233">
        <f>D10/12/(1-1/POWER(1+D10/12,C10))*H10+H10*F10</f>
        <v>25585.338190042257</v>
      </c>
      <c r="L10" s="234">
        <v>0</v>
      </c>
      <c r="M10" s="235">
        <v>0</v>
      </c>
      <c r="N10" s="231">
        <v>5000</v>
      </c>
    </row>
    <row r="11" spans="1:14" x14ac:dyDescent="0.2">
      <c r="A11" s="231" t="s">
        <v>102</v>
      </c>
      <c r="B11" s="231">
        <v>300000</v>
      </c>
      <c r="C11" s="231">
        <v>12</v>
      </c>
      <c r="D11" s="232">
        <v>0.81</v>
      </c>
      <c r="E11" s="232">
        <v>0</v>
      </c>
      <c r="F11" s="232">
        <v>0</v>
      </c>
      <c r="G11" s="231" t="str">
        <f>I$2&amp;" "&amp;B11&amp;" "&amp;H$2</f>
        <v>max. 300000 грн.</v>
      </c>
      <c r="H11" s="231">
        <f>B11+B11*E11</f>
        <v>300000</v>
      </c>
      <c r="I11" s="231"/>
      <c r="J11" s="231">
        <v>1</v>
      </c>
      <c r="K11" s="233">
        <f>D11/12/(1-1/POWER(1+D11/12,C11))*H11+H11*F11</f>
        <v>37268.934894417129</v>
      </c>
      <c r="L11" s="234">
        <v>0</v>
      </c>
      <c r="M11" s="235">
        <v>0</v>
      </c>
      <c r="N11" s="231">
        <v>5000</v>
      </c>
    </row>
    <row r="12" spans="1:14" x14ac:dyDescent="0.2">
      <c r="A12" s="236" t="s">
        <v>103</v>
      </c>
      <c r="B12" s="236">
        <v>300000</v>
      </c>
      <c r="C12" s="236">
        <v>60</v>
      </c>
      <c r="D12" s="237">
        <v>0.65</v>
      </c>
      <c r="E12" s="237">
        <v>0</v>
      </c>
      <c r="F12" s="237">
        <v>0</v>
      </c>
      <c r="G12" s="236" t="str">
        <f t="shared" ref="G12:G14" si="6">I$2&amp;" "&amp;B12&amp;" "&amp;H$2</f>
        <v>max. 300000 грн.</v>
      </c>
      <c r="H12" s="236">
        <f t="shared" ref="H12:H14" si="7">B12+B12*E12</f>
        <v>300000</v>
      </c>
      <c r="I12" s="236"/>
      <c r="J12" s="236">
        <v>1</v>
      </c>
      <c r="K12" s="238">
        <f t="shared" ref="K12:K14" si="8">D12/12/(1-1/POWER(1+D12/12,C12))*H12+H12*F12</f>
        <v>16966.188804456997</v>
      </c>
      <c r="L12" s="239">
        <v>0</v>
      </c>
      <c r="M12" s="240">
        <v>0</v>
      </c>
      <c r="N12" s="236">
        <v>5000</v>
      </c>
    </row>
    <row r="13" spans="1:14" x14ac:dyDescent="0.2">
      <c r="A13" s="236" t="s">
        <v>104</v>
      </c>
      <c r="B13" s="236">
        <v>300000</v>
      </c>
      <c r="C13" s="236">
        <v>48</v>
      </c>
      <c r="D13" s="237">
        <v>0.65</v>
      </c>
      <c r="E13" s="237">
        <v>0</v>
      </c>
      <c r="F13" s="237">
        <v>0</v>
      </c>
      <c r="G13" s="236" t="str">
        <f t="shared" si="6"/>
        <v>max. 300000 грн.</v>
      </c>
      <c r="H13" s="236">
        <f t="shared" si="7"/>
        <v>300000</v>
      </c>
      <c r="I13" s="236"/>
      <c r="J13" s="236">
        <v>1</v>
      </c>
      <c r="K13" s="238">
        <f t="shared" si="8"/>
        <v>17653.405179154946</v>
      </c>
      <c r="L13" s="239">
        <v>0</v>
      </c>
      <c r="M13" s="240">
        <v>0</v>
      </c>
      <c r="N13" s="236">
        <v>5000</v>
      </c>
    </row>
    <row r="14" spans="1:14" x14ac:dyDescent="0.2">
      <c r="A14" s="236" t="s">
        <v>105</v>
      </c>
      <c r="B14" s="236">
        <v>300000</v>
      </c>
      <c r="C14" s="236">
        <v>36</v>
      </c>
      <c r="D14" s="237">
        <v>0.65</v>
      </c>
      <c r="E14" s="237">
        <v>0</v>
      </c>
      <c r="F14" s="237">
        <v>0</v>
      </c>
      <c r="G14" s="236" t="str">
        <f t="shared" si="6"/>
        <v>max. 300000 грн.</v>
      </c>
      <c r="H14" s="236">
        <f t="shared" si="7"/>
        <v>300000</v>
      </c>
      <c r="I14" s="236"/>
      <c r="J14" s="236">
        <v>1</v>
      </c>
      <c r="K14" s="238">
        <f t="shared" si="8"/>
        <v>19111.244012671166</v>
      </c>
      <c r="L14" s="239">
        <v>0</v>
      </c>
      <c r="M14" s="240">
        <v>0</v>
      </c>
      <c r="N14" s="236">
        <v>5000</v>
      </c>
    </row>
    <row r="15" spans="1:14" x14ac:dyDescent="0.2">
      <c r="A15" s="236" t="s">
        <v>106</v>
      </c>
      <c r="B15" s="236">
        <v>300000</v>
      </c>
      <c r="C15" s="236">
        <v>24</v>
      </c>
      <c r="D15" s="237">
        <v>0.65</v>
      </c>
      <c r="E15" s="237">
        <v>0</v>
      </c>
      <c r="F15" s="237">
        <v>0</v>
      </c>
      <c r="G15" s="236" t="str">
        <f>I$2&amp;" "&amp;B15&amp;" "&amp;H$2</f>
        <v>max. 300000 грн.</v>
      </c>
      <c r="H15" s="236">
        <f>B15+B15*E15</f>
        <v>300000</v>
      </c>
      <c r="I15" s="236"/>
      <c r="J15" s="236">
        <v>1</v>
      </c>
      <c r="K15" s="238">
        <f>D15/12/(1-1/POWER(1+D15/12,C15))*H15+H15*F15</f>
        <v>22630.842296602717</v>
      </c>
      <c r="L15" s="239">
        <v>0</v>
      </c>
      <c r="M15" s="240">
        <v>0</v>
      </c>
      <c r="N15" s="236">
        <v>5000</v>
      </c>
    </row>
    <row r="16" spans="1:14" x14ac:dyDescent="0.2">
      <c r="A16" s="236" t="s">
        <v>107</v>
      </c>
      <c r="B16" s="236">
        <v>300000</v>
      </c>
      <c r="C16" s="236">
        <v>12</v>
      </c>
      <c r="D16" s="237">
        <v>0.65</v>
      </c>
      <c r="E16" s="237">
        <v>0</v>
      </c>
      <c r="F16" s="237">
        <v>0</v>
      </c>
      <c r="G16" s="236" t="str">
        <f>I$2&amp;" "&amp;B16&amp;" "&amp;H$2</f>
        <v>max. 300000 грн.</v>
      </c>
      <c r="H16" s="236">
        <f>B16+B16*E16</f>
        <v>300000</v>
      </c>
      <c r="I16" s="236"/>
      <c r="J16" s="236">
        <v>1</v>
      </c>
      <c r="K16" s="238">
        <f>D16/12/(1-1/POWER(1+D16/12,C16))*H16+H16*F16</f>
        <v>34647.657004914916</v>
      </c>
      <c r="L16" s="239">
        <v>0</v>
      </c>
      <c r="M16" s="240">
        <v>0</v>
      </c>
      <c r="N16" s="236">
        <v>5000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24" t="s">
        <v>21</v>
      </c>
      <c r="B1" s="325"/>
      <c r="C1" s="325"/>
      <c r="D1" s="326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19" t="s">
        <v>91</v>
      </c>
      <c r="B3" s="320"/>
      <c r="C3" s="320"/>
      <c r="D3" s="321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19" t="s">
        <v>92</v>
      </c>
      <c r="B5" s="320"/>
      <c r="C5" s="320"/>
      <c r="D5" s="321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19" t="s">
        <v>71</v>
      </c>
      <c r="B7" s="320"/>
      <c r="C7" s="320"/>
      <c r="D7" s="321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19" t="s">
        <v>72</v>
      </c>
      <c r="B9" s="320"/>
      <c r="C9" s="320"/>
      <c r="D9" s="321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19" t="s">
        <v>85</v>
      </c>
      <c r="B11" s="320"/>
      <c r="C11" s="320"/>
      <c r="D11" s="321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19" t="s">
        <v>84</v>
      </c>
      <c r="B14" s="320"/>
      <c r="C14" s="320"/>
      <c r="D14" s="321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19" t="s">
        <v>78</v>
      </c>
      <c r="B16" s="320"/>
      <c r="C16" s="320"/>
      <c r="D16" s="321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19" t="s">
        <v>83</v>
      </c>
      <c r="B18" s="320"/>
      <c r="C18" s="320"/>
      <c r="D18" s="321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22" t="s">
        <v>7</v>
      </c>
      <c r="B22" s="32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76" t="s">
        <v>24</v>
      </c>
      <c r="B23" s="27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76" t="s">
        <v>8</v>
      </c>
      <c r="B24" s="27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76" t="s">
        <v>22</v>
      </c>
      <c r="B25" s="27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76" t="s">
        <v>23</v>
      </c>
      <c r="B26" s="27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17" t="s">
        <v>77</v>
      </c>
      <c r="B29" s="318"/>
      <c r="C29" s="318"/>
      <c r="D29" s="318"/>
      <c r="E29" s="318"/>
      <c r="F29" s="318"/>
      <c r="G29" s="220"/>
    </row>
    <row r="30" spans="1:8" ht="45.75" thickBot="1" x14ac:dyDescent="0.25">
      <c r="A30" s="313" t="s">
        <v>4</v>
      </c>
      <c r="B30" s="314"/>
      <c r="C30" s="104" t="s">
        <v>75</v>
      </c>
      <c r="D30" s="104" t="s">
        <v>73</v>
      </c>
      <c r="E30" s="104" t="s">
        <v>74</v>
      </c>
      <c r="F30" s="315" t="s">
        <v>76</v>
      </c>
      <c r="G30" s="316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12"/>
      <c r="E32" s="312"/>
      <c r="F32" s="312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10</vt:i4>
      </vt:variant>
    </vt:vector>
  </HeadingPairs>
  <TitlesOfParts>
    <vt:vector size="23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Мобільний-БОНУС СК</vt:lpstr>
      <vt:lpstr>Мобільний-БОНУС</vt:lpstr>
      <vt:lpstr>Від 200 000 до 500 000</vt:lpstr>
      <vt:lpstr>На Старт-Позитив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'Мобільний-БОНУС'!Область_друку</vt:lpstr>
      <vt:lpstr>'Мобільний-БОНУС СК'!Область_друку</vt:lpstr>
      <vt:lpstr>'На Старт-Позитив'!Область_друку</vt:lpstr>
      <vt:lpstr>Пенсійний!Область_друку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2025-07-31T08:37:09Z</dcterms:modified>
</cp:coreProperties>
</file>