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рос\На Старт Позитив\"/>
    </mc:Choice>
  </mc:AlternateContent>
  <xr:revisionPtr revIDLastSave="0" documentId="13_ncr:1_{77A5D836-2033-4873-A38D-7E52DC06FB59}" xr6:coauthVersionLast="47" xr6:coauthVersionMax="47" xr10:uidLastSave="{00000000-0000-0000-0000-000000000000}"/>
  <workbookProtection workbookAlgorithmName="SHA-512" workbookHashValue="Wml0N53MnXlaV1Pu0OI1qtvVIXZP7b9cM8meQYLuEQjiH57WFK5lRTHjUQ0mhRgTQ+3rFy6IUuJJnQ19X6w1aQ==" workbookSaltValue="iq+VJenFBGDNk2NAhQH61A==" workbookSpinCount="100000" lockStructure="1"/>
  <bookViews>
    <workbookView xWindow="-120" yWindow="-120" windowWidth="29040" windowHeight="15990" tabRatio="863" firstSheet="9" activeTab="9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Мобільний-БОНУС СК" sheetId="188" state="hidden" r:id="rId7"/>
    <sheet name="Мобільний-БОНУС" sheetId="192" state="hidden" r:id="rId8"/>
    <sheet name="Від 200 000 до 500 000" sheetId="189" state="hidden" r:id="rId9"/>
    <sheet name="На Старт-Позитив" sheetId="193" r:id="rId10"/>
    <sheet name="Лист2" sheetId="165" state="hidden" r:id="rId11"/>
    <sheet name="Назви" sheetId="161" state="hidden" r:id="rId12"/>
    <sheet name="Лист3" sheetId="191" state="hidden" r:id="rId13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8" hidden="1">'Від 200 000 до 500 000'!$A$27:$H$89</definedName>
    <definedName name="_xlnm._FilterDatabase" localSheetId="7" hidden="1">'Мобільний-БОНУС'!$A$27:$H$89</definedName>
    <definedName name="_xlnm._FilterDatabase" localSheetId="6" hidden="1">'Мобільний-БОНУС СК'!$A$27:$H$89</definedName>
    <definedName name="_xlnm._FilterDatabase" localSheetId="9" hidden="1">'На Старт-Позитив'!$A$27:$H$89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8">'Від 200 000 до 500 000'!$A$1:$J$92</definedName>
    <definedName name="_xlnm.Print_Area" localSheetId="0">Головна!$B$4:$Q$22</definedName>
    <definedName name="_xlnm.Print_Area" localSheetId="7">'Мобільний-БОНУС'!$A$1:$I$92</definedName>
    <definedName name="_xlnm.Print_Area" localSheetId="6">'Мобільний-БОНУС СК'!$A$1:$I$92</definedName>
    <definedName name="_xlnm.Print_Area" localSheetId="9">'На Старт-Позитив'!$A$1:$I$92</definedName>
    <definedName name="_xlnm.Print_Area" localSheetId="3">Пенсійний!$A$1:$I$95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93" l="1"/>
  <c r="K22" i="193"/>
  <c r="K23" i="193"/>
  <c r="K24" i="193"/>
  <c r="C29" i="193"/>
  <c r="C30" i="193" s="1"/>
  <c r="C31" i="193" s="1"/>
  <c r="C32" i="193" s="1"/>
  <c r="C33" i="193" s="1"/>
  <c r="C34" i="193" s="1"/>
  <c r="C35" i="193" s="1"/>
  <c r="C36" i="193" s="1"/>
  <c r="C37" i="193" s="1"/>
  <c r="C38" i="193" s="1"/>
  <c r="C39" i="193" s="1"/>
  <c r="C40" i="193" s="1"/>
  <c r="C41" i="193" s="1"/>
  <c r="C42" i="193" s="1"/>
  <c r="C43" i="193" s="1"/>
  <c r="C44" i="193" s="1"/>
  <c r="C45" i="193" s="1"/>
  <c r="C46" i="193" s="1"/>
  <c r="C47" i="193" s="1"/>
  <c r="C48" i="193" s="1"/>
  <c r="C49" i="193" s="1"/>
  <c r="C50" i="193" s="1"/>
  <c r="C51" i="193" s="1"/>
  <c r="C52" i="193" s="1"/>
  <c r="C53" i="193" s="1"/>
  <c r="C54" i="193" s="1"/>
  <c r="C55" i="193" s="1"/>
  <c r="C56" i="193" s="1"/>
  <c r="C57" i="193" s="1"/>
  <c r="C58" i="193" s="1"/>
  <c r="C59" i="193" s="1"/>
  <c r="C60" i="193" s="1"/>
  <c r="C61" i="193" s="1"/>
  <c r="C62" i="193" s="1"/>
  <c r="C63" i="193" s="1"/>
  <c r="C64" i="193" s="1"/>
  <c r="C65" i="193" s="1"/>
  <c r="C66" i="193" s="1"/>
  <c r="C67" i="193" s="1"/>
  <c r="C68" i="193" s="1"/>
  <c r="C69" i="193" s="1"/>
  <c r="C70" i="193" s="1"/>
  <c r="C71" i="193" s="1"/>
  <c r="C72" i="193" s="1"/>
  <c r="C73" i="193" s="1"/>
  <c r="C74" i="193" s="1"/>
  <c r="C75" i="193" s="1"/>
  <c r="C76" i="193" s="1"/>
  <c r="C77" i="193" s="1"/>
  <c r="C78" i="193" s="1"/>
  <c r="C79" i="193" s="1"/>
  <c r="C80" i="193" s="1"/>
  <c r="C81" i="193" s="1"/>
  <c r="C82" i="193" s="1"/>
  <c r="C83" i="193" s="1"/>
  <c r="C84" i="193" s="1"/>
  <c r="C85" i="193" s="1"/>
  <c r="C86" i="193" s="1"/>
  <c r="C87" i="193" s="1"/>
  <c r="C88" i="193" s="1"/>
  <c r="G4" i="165"/>
  <c r="K21" i="193"/>
  <c r="K16" i="192"/>
  <c r="K17" i="192"/>
  <c r="K18" i="192"/>
  <c r="K19" i="192"/>
  <c r="K20" i="192"/>
  <c r="K21" i="192"/>
  <c r="E89" i="193"/>
  <c r="G27" i="193"/>
  <c r="F27" i="193"/>
  <c r="E27" i="193"/>
  <c r="D27" i="193"/>
  <c r="C27" i="193"/>
  <c r="B26" i="193"/>
  <c r="B24" i="193"/>
  <c r="E22" i="193"/>
  <c r="D22" i="193"/>
  <c r="C22" i="193"/>
  <c r="B22" i="193"/>
  <c r="E20" i="193"/>
  <c r="D20" i="193"/>
  <c r="C20" i="193"/>
  <c r="B20" i="193"/>
  <c r="E18" i="193"/>
  <c r="D18" i="193"/>
  <c r="C18" i="193"/>
  <c r="B18" i="193"/>
  <c r="F15" i="193"/>
  <c r="E15" i="193"/>
  <c r="D15" i="193"/>
  <c r="C15" i="193"/>
  <c r="B15" i="193"/>
  <c r="F13" i="193"/>
  <c r="E13" i="193"/>
  <c r="D13" i="193"/>
  <c r="C13" i="193"/>
  <c r="B13" i="193"/>
  <c r="F11" i="193"/>
  <c r="E16" i="193" s="1"/>
  <c r="E11" i="193"/>
  <c r="D11" i="193"/>
  <c r="C11" i="193"/>
  <c r="B11" i="193"/>
  <c r="F9" i="193"/>
  <c r="E9" i="193"/>
  <c r="D9" i="193"/>
  <c r="C9" i="193"/>
  <c r="B9" i="193"/>
  <c r="G3" i="193"/>
  <c r="G2" i="193"/>
  <c r="F2" i="193"/>
  <c r="E2" i="193"/>
  <c r="E89" i="192"/>
  <c r="K44" i="192"/>
  <c r="K43" i="192"/>
  <c r="K42" i="192"/>
  <c r="K41" i="192"/>
  <c r="K40" i="192"/>
  <c r="K39" i="192"/>
  <c r="K38" i="192"/>
  <c r="K37" i="192"/>
  <c r="K36" i="192"/>
  <c r="K35" i="192"/>
  <c r="K34" i="192"/>
  <c r="K33" i="192"/>
  <c r="K32" i="192"/>
  <c r="K31" i="192"/>
  <c r="K30" i="192"/>
  <c r="K29" i="192"/>
  <c r="K28" i="192"/>
  <c r="C28" i="192"/>
  <c r="C29" i="192" s="1"/>
  <c r="C30" i="192" s="1"/>
  <c r="C31" i="192" s="1"/>
  <c r="C32" i="192" s="1"/>
  <c r="C33" i="192" s="1"/>
  <c r="C34" i="192" s="1"/>
  <c r="C35" i="192" s="1"/>
  <c r="C36" i="192" s="1"/>
  <c r="C37" i="192" s="1"/>
  <c r="C38" i="192" s="1"/>
  <c r="C39" i="192" s="1"/>
  <c r="C40" i="192" s="1"/>
  <c r="C41" i="192" s="1"/>
  <c r="C42" i="192" s="1"/>
  <c r="C43" i="192" s="1"/>
  <c r="C44" i="192" s="1"/>
  <c r="C45" i="192" s="1"/>
  <c r="C46" i="192" s="1"/>
  <c r="C47" i="192" s="1"/>
  <c r="C48" i="192" s="1"/>
  <c r="C49" i="192" s="1"/>
  <c r="C50" i="192" s="1"/>
  <c r="C51" i="192" s="1"/>
  <c r="C52" i="192" s="1"/>
  <c r="C53" i="192" s="1"/>
  <c r="C54" i="192" s="1"/>
  <c r="C55" i="192" s="1"/>
  <c r="C56" i="192" s="1"/>
  <c r="C57" i="192" s="1"/>
  <c r="C58" i="192" s="1"/>
  <c r="C59" i="192" s="1"/>
  <c r="C60" i="192" s="1"/>
  <c r="C61" i="192" s="1"/>
  <c r="C62" i="192" s="1"/>
  <c r="C63" i="192" s="1"/>
  <c r="C64" i="192" s="1"/>
  <c r="C65" i="192" s="1"/>
  <c r="C66" i="192" s="1"/>
  <c r="C67" i="192" s="1"/>
  <c r="C68" i="192" s="1"/>
  <c r="C69" i="192" s="1"/>
  <c r="C70" i="192" s="1"/>
  <c r="C71" i="192" s="1"/>
  <c r="C72" i="192" s="1"/>
  <c r="C73" i="192" s="1"/>
  <c r="C74" i="192" s="1"/>
  <c r="C75" i="192" s="1"/>
  <c r="C76" i="192" s="1"/>
  <c r="C77" i="192" s="1"/>
  <c r="C78" i="192" s="1"/>
  <c r="C79" i="192" s="1"/>
  <c r="C80" i="192" s="1"/>
  <c r="C81" i="192" s="1"/>
  <c r="C82" i="192" s="1"/>
  <c r="C83" i="192" s="1"/>
  <c r="C84" i="192" s="1"/>
  <c r="C85" i="192" s="1"/>
  <c r="C86" i="192" s="1"/>
  <c r="C87" i="192" s="1"/>
  <c r="C88" i="192" s="1"/>
  <c r="K27" i="192"/>
  <c r="G27" i="192"/>
  <c r="F27" i="192"/>
  <c r="E27" i="192"/>
  <c r="D27" i="192"/>
  <c r="C27" i="192"/>
  <c r="K26" i="192"/>
  <c r="B26" i="192"/>
  <c r="K24" i="192"/>
  <c r="B24" i="192"/>
  <c r="K23" i="192"/>
  <c r="K22" i="192"/>
  <c r="E22" i="192"/>
  <c r="D22" i="192"/>
  <c r="C22" i="192"/>
  <c r="B22" i="192"/>
  <c r="E20" i="192"/>
  <c r="D20" i="192"/>
  <c r="C20" i="192"/>
  <c r="B20" i="192"/>
  <c r="E18" i="192"/>
  <c r="D18" i="192"/>
  <c r="C18" i="192"/>
  <c r="B18" i="192"/>
  <c r="K15" i="192"/>
  <c r="F15" i="192"/>
  <c r="E15" i="192"/>
  <c r="D15" i="192"/>
  <c r="C15" i="192"/>
  <c r="B15" i="192"/>
  <c r="K14" i="192"/>
  <c r="K13" i="192"/>
  <c r="F13" i="192"/>
  <c r="E13" i="192"/>
  <c r="D13" i="192"/>
  <c r="C13" i="192"/>
  <c r="B13" i="192"/>
  <c r="K12" i="192"/>
  <c r="K11" i="192"/>
  <c r="F11" i="192"/>
  <c r="E16" i="192" s="1"/>
  <c r="E11" i="192"/>
  <c r="D11" i="192"/>
  <c r="C11" i="192"/>
  <c r="B11" i="192"/>
  <c r="K10" i="192"/>
  <c r="K9" i="192"/>
  <c r="F9" i="192"/>
  <c r="E9" i="192"/>
  <c r="D9" i="192"/>
  <c r="C9" i="192"/>
  <c r="B9" i="192"/>
  <c r="G3" i="192"/>
  <c r="G2" i="192"/>
  <c r="F2" i="192"/>
  <c r="E2" i="192"/>
  <c r="H19" i="165"/>
  <c r="K19" i="165" s="1"/>
  <c r="G19" i="165"/>
  <c r="H18" i="165"/>
  <c r="K18" i="165" s="1"/>
  <c r="G18" i="165"/>
  <c r="H17" i="165"/>
  <c r="K17" i="165" s="1"/>
  <c r="G17" i="165"/>
  <c r="H16" i="165"/>
  <c r="K16" i="165" s="1"/>
  <c r="G16" i="165"/>
  <c r="H3" i="193" s="1"/>
  <c r="H15" i="165"/>
  <c r="K15" i="165" s="1"/>
  <c r="G15" i="165"/>
  <c r="H14" i="165"/>
  <c r="K14" i="165" s="1"/>
  <c r="G14" i="165"/>
  <c r="H13" i="165"/>
  <c r="K13" i="165" s="1"/>
  <c r="G13" i="165"/>
  <c r="H12" i="165"/>
  <c r="K12" i="165" s="1"/>
  <c r="G12" i="165"/>
  <c r="H11" i="165"/>
  <c r="K11" i="165" s="1"/>
  <c r="G11" i="165"/>
  <c r="H10" i="165"/>
  <c r="K10" i="165" s="1"/>
  <c r="G10" i="165"/>
  <c r="H3" i="192" s="1"/>
  <c r="H9" i="165"/>
  <c r="K9" i="165" s="1"/>
  <c r="G9" i="165"/>
  <c r="H8" i="165"/>
  <c r="K8" i="165" s="1"/>
  <c r="G8" i="165"/>
  <c r="H7" i="165"/>
  <c r="K7" i="165" s="1"/>
  <c r="G7" i="165"/>
  <c r="H6" i="165"/>
  <c r="K6" i="165" s="1"/>
  <c r="G6" i="165"/>
  <c r="H5" i="165"/>
  <c r="K5" i="165" s="1"/>
  <c r="G5" i="165"/>
  <c r="H4" i="165"/>
  <c r="K4" i="165" s="1"/>
  <c r="E3" i="192" l="1"/>
  <c r="G28" i="192" s="1"/>
  <c r="E3" i="193"/>
  <c r="G28" i="193" s="1"/>
  <c r="K9" i="188"/>
  <c r="K10" i="188"/>
  <c r="F3" i="192" l="1"/>
  <c r="E17" i="192"/>
  <c r="D36" i="192" s="1"/>
  <c r="F3" i="193"/>
  <c r="E17" i="193"/>
  <c r="D43" i="193" s="1"/>
  <c r="D54" i="192" l="1"/>
  <c r="D60" i="192"/>
  <c r="D63" i="192"/>
  <c r="D77" i="192"/>
  <c r="D70" i="192"/>
  <c r="D76" i="192"/>
  <c r="D79" i="192"/>
  <c r="D65" i="192"/>
  <c r="D86" i="192"/>
  <c r="D38" i="192"/>
  <c r="D35" i="192"/>
  <c r="D44" i="192"/>
  <c r="D41" i="192"/>
  <c r="D47" i="192"/>
  <c r="D85" i="192"/>
  <c r="D33" i="192"/>
  <c r="D58" i="192"/>
  <c r="D74" i="192"/>
  <c r="D30" i="192"/>
  <c r="D48" i="192"/>
  <c r="D64" i="192"/>
  <c r="D80" i="192"/>
  <c r="D39" i="192"/>
  <c r="D51" i="192"/>
  <c r="D67" i="192"/>
  <c r="D83" i="192"/>
  <c r="D32" i="192"/>
  <c r="D57" i="192"/>
  <c r="D42" i="192"/>
  <c r="D81" i="192"/>
  <c r="D46" i="192"/>
  <c r="D62" i="192"/>
  <c r="D78" i="192"/>
  <c r="D31" i="192"/>
  <c r="D52" i="192"/>
  <c r="D68" i="192"/>
  <c r="D84" i="192"/>
  <c r="D40" i="192"/>
  <c r="D55" i="192"/>
  <c r="D71" i="192"/>
  <c r="D87" i="192"/>
  <c r="D53" i="192"/>
  <c r="D45" i="192"/>
  <c r="D29" i="192"/>
  <c r="D43" i="192"/>
  <c r="D50" i="192"/>
  <c r="D66" i="192"/>
  <c r="D82" i="192"/>
  <c r="F18" i="192"/>
  <c r="D56" i="192"/>
  <c r="D72" i="192"/>
  <c r="D88" i="192"/>
  <c r="D37" i="192"/>
  <c r="D59" i="192"/>
  <c r="D75" i="192"/>
  <c r="D34" i="192"/>
  <c r="D69" i="192"/>
  <c r="D61" i="192"/>
  <c r="D73" i="192"/>
  <c r="D49" i="192"/>
  <c r="D79" i="193"/>
  <c r="D54" i="193"/>
  <c r="D47" i="193"/>
  <c r="D32" i="193"/>
  <c r="D78" i="193"/>
  <c r="D56" i="193"/>
  <c r="D63" i="193"/>
  <c r="D64" i="193"/>
  <c r="D35" i="193"/>
  <c r="D33" i="193"/>
  <c r="D70" i="193"/>
  <c r="D77" i="193"/>
  <c r="D85" i="193"/>
  <c r="D38" i="193"/>
  <c r="D51" i="193"/>
  <c r="D83" i="193"/>
  <c r="D44" i="193"/>
  <c r="D55" i="193"/>
  <c r="D71" i="193"/>
  <c r="D87" i="193"/>
  <c r="D45" i="193"/>
  <c r="D66" i="193"/>
  <c r="D88" i="193"/>
  <c r="D46" i="193"/>
  <c r="D53" i="193"/>
  <c r="D74" i="193"/>
  <c r="D39" i="193"/>
  <c r="D76" i="193"/>
  <c r="D57" i="193"/>
  <c r="D52" i="193"/>
  <c r="D84" i="193"/>
  <c r="D62" i="193"/>
  <c r="D67" i="193"/>
  <c r="F18" i="193"/>
  <c r="D61" i="193"/>
  <c r="D82" i="193"/>
  <c r="D29" i="193"/>
  <c r="D48" i="193"/>
  <c r="D69" i="193"/>
  <c r="D30" i="193"/>
  <c r="D65" i="193"/>
  <c r="D41" i="193"/>
  <c r="D31" i="193"/>
  <c r="D37" i="193"/>
  <c r="D59" i="193"/>
  <c r="D75" i="193"/>
  <c r="D34" i="193"/>
  <c r="D50" i="193"/>
  <c r="D72" i="193"/>
  <c r="D42" i="193"/>
  <c r="D36" i="193"/>
  <c r="D58" i="193"/>
  <c r="D80" i="193"/>
  <c r="D40" i="193"/>
  <c r="D86" i="193"/>
  <c r="D68" i="193"/>
  <c r="D49" i="193"/>
  <c r="D73" i="193"/>
  <c r="D60" i="193"/>
  <c r="D81" i="193"/>
  <c r="F15" i="188"/>
  <c r="F13" i="188"/>
  <c r="F11" i="188"/>
  <c r="F9" i="188"/>
  <c r="F2" i="188"/>
  <c r="E2" i="188"/>
  <c r="H3" i="188"/>
  <c r="K12" i="188"/>
  <c r="K13" i="188"/>
  <c r="K14" i="188"/>
  <c r="K11" i="188"/>
  <c r="D89" i="192" l="1"/>
  <c r="F7" i="192" s="1"/>
  <c r="F31" i="192" s="1"/>
  <c r="G31" i="192" s="1"/>
  <c r="D89" i="193"/>
  <c r="F7" i="193" s="1"/>
  <c r="F82" i="193" s="1"/>
  <c r="G82" i="193" s="1"/>
  <c r="F35" i="192"/>
  <c r="G35" i="192" s="1"/>
  <c r="F68" i="192"/>
  <c r="G68" i="192" s="1"/>
  <c r="F43" i="192"/>
  <c r="G43" i="192" s="1"/>
  <c r="F78" i="192"/>
  <c r="G78" i="192" s="1"/>
  <c r="F53" i="192"/>
  <c r="G53" i="192" s="1"/>
  <c r="F52" i="192"/>
  <c r="G52" i="192" s="1"/>
  <c r="F33" i="192"/>
  <c r="G33" i="192" s="1"/>
  <c r="F85" i="192"/>
  <c r="G85" i="192" s="1"/>
  <c r="F71" i="192"/>
  <c r="G71" i="192" s="1"/>
  <c r="F81" i="192"/>
  <c r="G81" i="192" s="1"/>
  <c r="F67" i="192"/>
  <c r="G67" i="192" s="1"/>
  <c r="F70" i="192"/>
  <c r="G70" i="192" s="1"/>
  <c r="F49" i="192"/>
  <c r="G49" i="192" s="1"/>
  <c r="F48" i="192"/>
  <c r="G48" i="192" s="1"/>
  <c r="F44" i="192"/>
  <c r="G44" i="192" s="1"/>
  <c r="F54" i="192"/>
  <c r="G54" i="192" s="1"/>
  <c r="F69" i="192"/>
  <c r="G69" i="192" s="1"/>
  <c r="F29" i="192"/>
  <c r="G29" i="192" s="1"/>
  <c r="F80" i="192"/>
  <c r="G80" i="192" s="1"/>
  <c r="F87" i="192"/>
  <c r="G87" i="192" s="1"/>
  <c r="F55" i="192"/>
  <c r="G55" i="192" s="1"/>
  <c r="F74" i="192"/>
  <c r="G74" i="192" s="1"/>
  <c r="F82" i="192"/>
  <c r="G82" i="192" s="1"/>
  <c r="F46" i="192"/>
  <c r="G46" i="192" s="1"/>
  <c r="F65" i="192"/>
  <c r="G65" i="192" s="1"/>
  <c r="F40" i="192"/>
  <c r="G40" i="192" s="1"/>
  <c r="F72" i="192"/>
  <c r="G72" i="192" s="1"/>
  <c r="F83" i="192"/>
  <c r="G83" i="192" s="1"/>
  <c r="F51" i="192"/>
  <c r="G51" i="192" s="1"/>
  <c r="F62" i="192"/>
  <c r="G62" i="192" s="1"/>
  <c r="F66" i="192"/>
  <c r="G66" i="192" s="1"/>
  <c r="F38" i="192"/>
  <c r="G38" i="192" s="1"/>
  <c r="F77" i="192"/>
  <c r="G77" i="192" s="1"/>
  <c r="F61" i="192"/>
  <c r="G61" i="192" s="1"/>
  <c r="F45" i="192"/>
  <c r="G45" i="192" s="1"/>
  <c r="F32" i="192"/>
  <c r="G32" i="192" s="1"/>
  <c r="F56" i="192"/>
  <c r="G56" i="192" s="1"/>
  <c r="F64" i="192"/>
  <c r="G64" i="192" s="1"/>
  <c r="F42" i="192"/>
  <c r="G42" i="192" s="1"/>
  <c r="F79" i="192"/>
  <c r="G79" i="192" s="1"/>
  <c r="F63" i="192"/>
  <c r="G63" i="192" s="1"/>
  <c r="F47" i="192"/>
  <c r="G47" i="192" s="1"/>
  <c r="F36" i="192"/>
  <c r="G36" i="192" s="1"/>
  <c r="F50" i="192"/>
  <c r="G50" i="192" s="1"/>
  <c r="F39" i="192"/>
  <c r="G39" i="192" s="1"/>
  <c r="F58" i="192"/>
  <c r="G58" i="192" s="1"/>
  <c r="F30" i="192"/>
  <c r="G30" i="192" s="1"/>
  <c r="F73" i="192"/>
  <c r="G73" i="192" s="1"/>
  <c r="F57" i="192"/>
  <c r="G57" i="192" s="1"/>
  <c r="F37" i="192"/>
  <c r="G37" i="192" s="1"/>
  <c r="F88" i="192"/>
  <c r="G88" i="192" s="1"/>
  <c r="F84" i="192"/>
  <c r="G84" i="192" s="1"/>
  <c r="F60" i="192"/>
  <c r="G60" i="192" s="1"/>
  <c r="F34" i="192"/>
  <c r="G34" i="192" s="1"/>
  <c r="F75" i="192"/>
  <c r="G75" i="192" s="1"/>
  <c r="F59" i="192"/>
  <c r="G59" i="192" s="1"/>
  <c r="F41" i="192"/>
  <c r="G41" i="192" s="1"/>
  <c r="F86" i="192"/>
  <c r="G86" i="192" s="1"/>
  <c r="K19" i="188"/>
  <c r="K20" i="188"/>
  <c r="K21" i="188"/>
  <c r="K18" i="188"/>
  <c r="H3" i="187"/>
  <c r="F15" i="187"/>
  <c r="F13" i="187"/>
  <c r="F11" i="187"/>
  <c r="B11" i="187"/>
  <c r="E11" i="187"/>
  <c r="D11" i="187"/>
  <c r="C11" i="187"/>
  <c r="F41" i="193" l="1"/>
  <c r="G41" i="193" s="1"/>
  <c r="F37" i="193"/>
  <c r="G37" i="193" s="1"/>
  <c r="F57" i="193"/>
  <c r="G57" i="193" s="1"/>
  <c r="F36" i="193"/>
  <c r="G36" i="193" s="1"/>
  <c r="F49" i="193"/>
  <c r="G49" i="193" s="1"/>
  <c r="F76" i="192"/>
  <c r="G76" i="192" s="1"/>
  <c r="F24" i="192" s="1"/>
  <c r="F69" i="193"/>
  <c r="G69" i="193" s="1"/>
  <c r="F68" i="193"/>
  <c r="G68" i="193" s="1"/>
  <c r="F48" i="193"/>
  <c r="G48" i="193" s="1"/>
  <c r="F60" i="193"/>
  <c r="G60" i="193" s="1"/>
  <c r="F44" i="193"/>
  <c r="G44" i="193" s="1"/>
  <c r="F83" i="193"/>
  <c r="G83" i="193" s="1"/>
  <c r="F88" i="193"/>
  <c r="G88" i="193" s="1"/>
  <c r="F74" i="193"/>
  <c r="G74" i="193" s="1"/>
  <c r="F77" i="193"/>
  <c r="G77" i="193" s="1"/>
  <c r="F47" i="193"/>
  <c r="G47" i="193" s="1"/>
  <c r="F62" i="193"/>
  <c r="G62" i="193" s="1"/>
  <c r="F75" i="193"/>
  <c r="G75" i="193" s="1"/>
  <c r="F31" i="193"/>
  <c r="G31" i="193" s="1"/>
  <c r="F59" i="193"/>
  <c r="G59" i="193" s="1"/>
  <c r="F50" i="193"/>
  <c r="G50" i="193" s="1"/>
  <c r="F33" i="193"/>
  <c r="G33" i="193" s="1"/>
  <c r="F56" i="193"/>
  <c r="G56" i="193" s="1"/>
  <c r="F71" i="193"/>
  <c r="G71" i="193" s="1"/>
  <c r="F73" i="193"/>
  <c r="G73" i="193" s="1"/>
  <c r="F51" i="193"/>
  <c r="G51" i="193" s="1"/>
  <c r="F46" i="193"/>
  <c r="G46" i="193" s="1"/>
  <c r="F45" i="193"/>
  <c r="G45" i="193" s="1"/>
  <c r="F86" i="193"/>
  <c r="G86" i="193" s="1"/>
  <c r="F64" i="193"/>
  <c r="G64" i="193" s="1"/>
  <c r="F42" i="193"/>
  <c r="G42" i="193" s="1"/>
  <c r="F81" i="193"/>
  <c r="G81" i="193" s="1"/>
  <c r="F54" i="193"/>
  <c r="G54" i="193" s="1"/>
  <c r="F52" i="193"/>
  <c r="G52" i="193" s="1"/>
  <c r="F76" i="193"/>
  <c r="G76" i="193" s="1"/>
  <c r="F32" i="193"/>
  <c r="G32" i="193" s="1"/>
  <c r="F38" i="193"/>
  <c r="G38" i="193" s="1"/>
  <c r="F34" i="193"/>
  <c r="G34" i="193" s="1"/>
  <c r="F78" i="193"/>
  <c r="G78" i="193" s="1"/>
  <c r="F65" i="193"/>
  <c r="G65" i="193" s="1"/>
  <c r="F39" i="193"/>
  <c r="G39" i="193" s="1"/>
  <c r="F66" i="193"/>
  <c r="G66" i="193" s="1"/>
  <c r="F63" i="193"/>
  <c r="G63" i="193" s="1"/>
  <c r="F79" i="193"/>
  <c r="G79" i="193" s="1"/>
  <c r="F72" i="193"/>
  <c r="G72" i="193" s="1"/>
  <c r="F43" i="193"/>
  <c r="G43" i="193" s="1"/>
  <c r="F30" i="193"/>
  <c r="G30" i="193" s="1"/>
  <c r="F67" i="193"/>
  <c r="G67" i="193" s="1"/>
  <c r="F70" i="193"/>
  <c r="G70" i="193" s="1"/>
  <c r="F61" i="193"/>
  <c r="G61" i="193" s="1"/>
  <c r="F87" i="193"/>
  <c r="G87" i="193" s="1"/>
  <c r="F80" i="193"/>
  <c r="G80" i="193" s="1"/>
  <c r="F40" i="193"/>
  <c r="G40" i="193" s="1"/>
  <c r="F58" i="193"/>
  <c r="G58" i="193" s="1"/>
  <c r="F53" i="193"/>
  <c r="G53" i="193" s="1"/>
  <c r="F55" i="193"/>
  <c r="G55" i="193" s="1"/>
  <c r="F85" i="193"/>
  <c r="G85" i="193" s="1"/>
  <c r="F84" i="193"/>
  <c r="G84" i="193" s="1"/>
  <c r="F35" i="193"/>
  <c r="G35" i="193" s="1"/>
  <c r="F29" i="193"/>
  <c r="G29" i="193" s="1"/>
  <c r="F89" i="192"/>
  <c r="G89" i="192"/>
  <c r="F20" i="192" s="1"/>
  <c r="F22" i="192" s="1"/>
  <c r="F11" i="189"/>
  <c r="F15" i="189"/>
  <c r="G89" i="193" l="1"/>
  <c r="F20" i="193" s="1"/>
  <c r="F22" i="193" s="1"/>
  <c r="F24" i="193"/>
  <c r="F89" i="193"/>
  <c r="K44" i="189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8" i="188"/>
  <c r="C29" i="188" s="1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7" i="188"/>
  <c r="K16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<sst xmlns="http://schemas.openxmlformats.org/spreadsheetml/2006/main" count="206" uniqueCount="111">
  <si>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</si>
  <si>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</si>
  <si>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</si>
  <si>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</si>
  <si>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</si>
  <si>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</si>
  <si>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</si>
  <si>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</si>
  <si>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</si>
  <si>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</si>
  <si>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</si>
  <si>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</si>
  <si>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</si>
  <si>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</si>
  <si>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</si>
  <si>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</si>
  <si>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</si>
  <si>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</si>
  <si>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</si>
  <si>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</si>
  <si>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</si>
  <si>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</si>
  <si>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</si>
  <si>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</si>
  <si>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</si>
  <si>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</si>
  <si>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</si>
  <si>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</si>
  <si>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</si>
  <si>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</si>
  <si>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</si>
  <si>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</si>
  <si>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</si>
  <si>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</si>
  <si>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</si>
  <si>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</si>
  <si>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</si>
  <si>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</si>
  <si>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</si>
  <si>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</si>
  <si>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</si>
  <si>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</si>
  <si>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</si>
  <si>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</si>
  <si>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</si>
  <si>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</si>
  <si>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</si>
  <si>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</si>
  <si>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</si>
  <si>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</si>
  <si>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</si>
  <si>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</si>
  <si>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</si>
  <si>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</si>
  <si>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</si>
  <si>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</si>
  <si>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</si>
  <si>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</si>
  <si>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</si>
  <si>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</si>
  <si>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</si>
  <si>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</si>
  <si>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</si>
  <si>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</si>
  <si>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</si>
  <si>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</si>
  <si>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</si>
  <si>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</si>
  <si>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</si>
  <si>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</si>
  <si>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</si>
  <si>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</si>
  <si>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</si>
  <si>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</si>
  <si>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</si>
  <si>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</si>
  <si>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</si>
  <si>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</si>
  <si>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</si>
  <si>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</si>
  <si>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</si>
  <si>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</si>
  <si>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</si>
  <si>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</si>
  <si>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</si>
  <si>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</si>
  <si>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</si>
  <si>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</si>
  <si>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</si>
  <si>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</si>
  <si>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</si>
  <si>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</si>
  <si>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</si>
  <si>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</si>
  <si>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</si>
  <si>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Мобільний-БОНУС СК, 60 міс. </t>
  </si>
  <si>
    <t xml:space="preserve">Мобільний-БОНУС СК, 48 міс. </t>
  </si>
  <si>
    <t xml:space="preserve">Мобільний-БОНУС СК, 36 міс. </t>
  </si>
  <si>
    <t xml:space="preserve">Мобільний-БОНУС СК, 24 міс. </t>
  </si>
  <si>
    <t xml:space="preserve">Мобільний-БОНУС СК, 18 міс. </t>
  </si>
  <si>
    <t xml:space="preserve">Мобільний-БОНУС СК, 12 міс. </t>
  </si>
  <si>
    <t xml:space="preserve">Мобільний-БОНУС, 60 міс. </t>
  </si>
  <si>
    <t xml:space="preserve">Мобільний-БОНУС, 48 міс. </t>
  </si>
  <si>
    <t xml:space="preserve">Мобільний-БОНУС, 36 міс. </t>
  </si>
  <si>
    <t xml:space="preserve">Мобільний-БОНУС, 24 міс. </t>
  </si>
  <si>
    <t xml:space="preserve">Мобільний-БОНУС, 18 міс. </t>
  </si>
  <si>
    <t xml:space="preserve">Мобільний-БОНУС, 12 міс. </t>
  </si>
  <si>
    <t xml:space="preserve">На Старт-Позитив, 60 міс. </t>
  </si>
  <si>
    <t xml:space="preserve">На Старт-Позитив, 36 міс. </t>
  </si>
  <si>
    <t xml:space="preserve">На Старт-Позитив, 24 міс. </t>
  </si>
  <si>
    <t xml:space="preserve">На Старт-Позитив, 12 міс.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</si>
</sst>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14" borderId="1" xfId="0" applyFill="1" applyBorder="1" applyProtection="1">
      <protection hidden="1"/>
    </xf>
    <xf numFmtId="10" fontId="0" fillId="14" borderId="1" xfId="24" applyNumberFormat="1" applyFont="1" applyFill="1" applyBorder="1" applyProtection="1">
      <protection hidden="1"/>
    </xf>
    <xf numFmtId="4" fontId="3" fillId="14" borderId="1" xfId="2" applyNumberFormat="1" applyFill="1" applyBorder="1" applyAlignment="1" applyProtection="1">
      <alignment horizontal="center"/>
      <protection hidden="1"/>
    </xf>
    <xf numFmtId="175" fontId="3" fillId="14" borderId="1" xfId="49" applyNumberFormat="1" applyFont="1" applyFill="1" applyBorder="1" applyAlignment="1">
      <alignment horizontal="center"/>
    </xf>
    <xf numFmtId="176" fontId="3" fillId="14" borderId="1" xfId="24" applyNumberFormat="1" applyFont="1" applyFill="1" applyBorder="1" applyAlignment="1" applyProtection="1">
      <alignment horizontal="right"/>
      <protection hidden="1"/>
    </xf>
    <xf numFmtId="0" fontId="0" fillId="5" borderId="1" xfId="0" applyFill="1" applyBorder="1" applyProtection="1">
      <protection hidden="1"/>
    </xf>
    <xf numFmtId="10" fontId="0" fillId="5" borderId="1" xfId="24" applyNumberFormat="1" applyFont="1" applyFill="1" applyBorder="1" applyProtection="1">
      <protection hidden="1"/>
    </xf>
    <xf numFmtId="4" fontId="3" fillId="5" borderId="1" xfId="2" applyNumberFormat="1" applyFill="1" applyBorder="1" applyAlignment="1" applyProtection="1">
      <alignment horizontal="center"/>
      <protection hidden="1"/>
    </xf>
    <xf numFmtId="175" fontId="3" fillId="5" borderId="1" xfId="49" applyNumberFormat="1" applyFont="1" applyFill="1" applyBorder="1" applyAlignment="1">
      <alignment horizontal="center"/>
    </xf>
    <xf numFmtId="176" fontId="3" fillId="5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0</xdr:colOff>
      <xdr:row>3</xdr:row>
      <xdr:rowOff>95249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0"/>
          <a:ext cx="25812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52" t="s">
        <v>49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</row>
    <row r="5" spans="2:17" ht="20.25" customHeight="1" x14ac:dyDescent="0.2">
      <c r="B5" s="255" t="s">
        <v>50</v>
      </c>
      <c r="C5" s="241" t="s">
        <v>42</v>
      </c>
      <c r="D5" s="243" t="s">
        <v>41</v>
      </c>
      <c r="E5" s="244"/>
      <c r="F5" s="244"/>
      <c r="G5" s="244"/>
      <c r="H5" s="244"/>
      <c r="I5" s="244"/>
      <c r="J5" s="244"/>
      <c r="K5" s="245"/>
      <c r="L5" s="245"/>
      <c r="M5" s="245"/>
      <c r="N5" s="245"/>
      <c r="O5" s="245"/>
      <c r="P5" s="246"/>
      <c r="Q5" s="247" t="s">
        <v>45</v>
      </c>
    </row>
    <row r="6" spans="2:17" ht="20.25" customHeight="1" thickBot="1" x14ac:dyDescent="0.25">
      <c r="B6" s="256"/>
      <c r="C6" s="24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4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4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5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5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5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68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91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si="4"/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4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4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4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4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4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4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4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4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4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4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4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4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4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4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4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4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4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si="4"/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4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4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4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4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4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si="4"/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4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4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4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4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4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4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4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4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4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4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4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4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4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si="4"/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4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4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4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4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4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4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4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4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4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67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43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ref="G44:G61" si="6">D44+E44+F44</f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6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6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6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6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6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6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6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6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6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6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6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6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6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6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6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6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6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ref="G62:G67" si="7">D62+E62+F62</f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7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7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7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7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7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ref="G68:G81" si="8">D68+E68+F68</f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8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8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8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8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8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8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8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8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8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8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8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8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8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ref="G82:G91" si="9">D82+E82+F82</f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9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9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9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9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9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9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9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9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9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66</v>
      </c>
      <c r="I2" s="26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2"/>
      <c r="G4" s="125"/>
      <c r="H4" s="39"/>
      <c r="I4" s="50"/>
      <c r="J4" s="50"/>
      <c r="AA4" s="69"/>
    </row>
    <row r="5" spans="1:45" ht="21" thickBot="1" x14ac:dyDescent="0.25">
      <c r="A5" s="1"/>
      <c r="B5" s="265" t="str">
        <f>Назви!A1</f>
        <v>Cash out, грн.</v>
      </c>
      <c r="C5" s="266"/>
      <c r="D5" s="266"/>
      <c r="E5" s="26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68" t="str">
        <f>Назви!A3</f>
        <v>Процентна ставка базова, % річних</v>
      </c>
      <c r="C7" s="269">
        <f>Назви!B3</f>
        <v>0</v>
      </c>
      <c r="D7" s="269">
        <f>Назви!C3</f>
        <v>0</v>
      </c>
      <c r="E7" s="27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68" t="str">
        <f>Назви!A7</f>
        <v>Разовий страховий тариф, %</v>
      </c>
      <c r="C9" s="269">
        <f>Назви!B7</f>
        <v>0</v>
      </c>
      <c r="D9" s="269">
        <f>Назви!C7</f>
        <v>0</v>
      </c>
      <c r="E9" s="27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68" t="str">
        <f>Назви!A9</f>
        <v xml:space="preserve">Щомісячна плата за обслуговування кредитної заборгованості, % </v>
      </c>
      <c r="C11" s="269">
        <f>Назви!B9</f>
        <v>0</v>
      </c>
      <c r="D11" s="269">
        <f>Назви!C9</f>
        <v>0</v>
      </c>
      <c r="E11" s="27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68" t="str">
        <f>Назви!A11</f>
        <v>Термін кредитування (міс.)</v>
      </c>
      <c r="C13" s="269">
        <f>Назви!B11</f>
        <v>0</v>
      </c>
      <c r="D13" s="269">
        <f>Назви!C11</f>
        <v>0</v>
      </c>
      <c r="E13" s="27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1" t="str">
        <f>Назви!A14</f>
        <v>Орієнтовний платіж, грн.</v>
      </c>
      <c r="C16" s="272">
        <f>Назви!B14</f>
        <v>0</v>
      </c>
      <c r="D16" s="272">
        <f>Назви!C14</f>
        <v>0</v>
      </c>
      <c r="E16" s="27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1" t="str">
        <f>Назви!A16</f>
        <v>Орієнтовні загальні витрати за кредитом, грн.</v>
      </c>
      <c r="C18" s="272">
        <f>Назви!B16</f>
        <v>0</v>
      </c>
      <c r="D18" s="272">
        <f>Назви!C16</f>
        <v>0</v>
      </c>
      <c r="E18" s="27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1" t="str">
        <f>Назви!A18</f>
        <v>Орієнтовна загальна вартість кредиту, грн.</v>
      </c>
      <c r="C20" s="272">
        <f>Назви!B18</f>
        <v>0</v>
      </c>
      <c r="D20" s="272">
        <f>Назви!C18</f>
        <v>0</v>
      </c>
      <c r="E20" s="27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7" t="str">
        <f>Назви!A22</f>
        <v>Інший термін</v>
      </c>
      <c r="C22" s="25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76" t="s">
        <v>36</v>
      </c>
      <c r="C23" s="27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76" t="s">
        <v>37</v>
      </c>
      <c r="C24" s="27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76" t="s">
        <v>8</v>
      </c>
      <c r="C25" s="27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76"/>
      <c r="C26" s="27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78" t="str">
        <f>Назви!A29</f>
        <v>Орієнтовний порядок повернення кредиту</v>
      </c>
      <c r="C29" s="279"/>
      <c r="D29" s="279"/>
      <c r="E29" s="279"/>
      <c r="F29" s="279"/>
      <c r="G29" s="279"/>
      <c r="H29" s="28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81" t="str">
        <f>Назви!A30</f>
        <v>Місяць</v>
      </c>
      <c r="C30" s="28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81" t="str">
        <f>Назви!F30</f>
        <v>Сума платежу за розрахунковий період, грн.</v>
      </c>
      <c r="H30" s="28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83" t="e">
        <f t="shared" ref="G32:G91" si="4">D32+E32+F32</f>
        <v>#N/A</v>
      </c>
      <c r="H32" s="28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74" t="e">
        <f t="shared" si="4"/>
        <v>#N/A</v>
      </c>
      <c r="H33" s="27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74" t="e">
        <f t="shared" si="4"/>
        <v>#N/A</v>
      </c>
      <c r="H34" s="27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74" t="e">
        <f t="shared" si="4"/>
        <v>#N/A</v>
      </c>
      <c r="H35" s="27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74" t="e">
        <f t="shared" si="4"/>
        <v>#N/A</v>
      </c>
      <c r="H36" s="27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74" t="e">
        <f t="shared" si="4"/>
        <v>#N/A</v>
      </c>
      <c r="H37" s="27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74" t="e">
        <f t="shared" si="4"/>
        <v>#N/A</v>
      </c>
      <c r="H38" s="27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74" t="e">
        <f t="shared" si="4"/>
        <v>#N/A</v>
      </c>
      <c r="H39" s="27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74" t="e">
        <f t="shared" si="4"/>
        <v>#N/A</v>
      </c>
      <c r="H40" s="27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74" t="e">
        <f t="shared" si="4"/>
        <v>#N/A</v>
      </c>
      <c r="H41" s="27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74" t="e">
        <f t="shared" si="4"/>
        <v>#N/A</v>
      </c>
      <c r="H42" s="27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74" t="e">
        <f t="shared" si="4"/>
        <v>#N/A</v>
      </c>
      <c r="H43" s="27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74" t="e">
        <f t="shared" si="4"/>
        <v>#N/A</v>
      </c>
      <c r="H44" s="27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74" t="e">
        <f t="shared" si="4"/>
        <v>#N/A</v>
      </c>
      <c r="H45" s="27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74" t="e">
        <f t="shared" si="4"/>
        <v>#N/A</v>
      </c>
      <c r="H46" s="27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74" t="e">
        <f t="shared" si="4"/>
        <v>#N/A</v>
      </c>
      <c r="H47" s="27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74" t="e">
        <f t="shared" si="4"/>
        <v>#N/A</v>
      </c>
      <c r="H48" s="27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74" t="e">
        <f t="shared" si="4"/>
        <v>#N/A</v>
      </c>
      <c r="H49" s="27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74" t="e">
        <f t="shared" si="4"/>
        <v>#N/A</v>
      </c>
      <c r="H50" s="27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74" t="e">
        <f t="shared" si="4"/>
        <v>#N/A</v>
      </c>
      <c r="H51" s="27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74" t="e">
        <f t="shared" si="4"/>
        <v>#N/A</v>
      </c>
      <c r="H52" s="27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74" t="e">
        <f t="shared" si="4"/>
        <v>#N/A</v>
      </c>
      <c r="H53" s="27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74" t="e">
        <f t="shared" si="4"/>
        <v>#N/A</v>
      </c>
      <c r="H54" s="27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74" t="e">
        <f t="shared" si="4"/>
        <v>#N/A</v>
      </c>
      <c r="H55" s="27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74" t="e">
        <f t="shared" si="4"/>
        <v>#N/A</v>
      </c>
      <c r="H56" s="27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74" t="e">
        <f t="shared" si="4"/>
        <v>#N/A</v>
      </c>
      <c r="H57" s="27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74" t="e">
        <f t="shared" si="4"/>
        <v>#N/A</v>
      </c>
      <c r="H58" s="27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74" t="e">
        <f t="shared" si="4"/>
        <v>#N/A</v>
      </c>
      <c r="H59" s="27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74" t="e">
        <f t="shared" si="4"/>
        <v>#N/A</v>
      </c>
      <c r="H60" s="27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74" t="e">
        <f t="shared" si="4"/>
        <v>#N/A</v>
      </c>
      <c r="H61" s="27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74" t="e">
        <f t="shared" si="4"/>
        <v>#N/A</v>
      </c>
      <c r="H62" s="27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74" t="e">
        <f t="shared" si="4"/>
        <v>#N/A</v>
      </c>
      <c r="H63" s="27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74" t="e">
        <f t="shared" si="4"/>
        <v>#N/A</v>
      </c>
      <c r="H64" s="27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74" t="e">
        <f t="shared" si="4"/>
        <v>#N/A</v>
      </c>
      <c r="H65" s="27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74" t="e">
        <f t="shared" si="4"/>
        <v>#N/A</v>
      </c>
      <c r="H66" s="27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74" t="e">
        <f t="shared" si="4"/>
        <v>#N/A</v>
      </c>
      <c r="H67" s="27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74" t="e">
        <f t="shared" si="4"/>
        <v>#N/A</v>
      </c>
      <c r="H68" s="27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74" t="e">
        <f t="shared" si="4"/>
        <v>#N/A</v>
      </c>
      <c r="H69" s="27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74" t="e">
        <f t="shared" si="4"/>
        <v>#N/A</v>
      </c>
      <c r="H70" s="27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74" t="e">
        <f t="shared" si="4"/>
        <v>#N/A</v>
      </c>
      <c r="H71" s="27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74" t="e">
        <f t="shared" si="4"/>
        <v>#N/A</v>
      </c>
      <c r="H72" s="27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74" t="e">
        <f t="shared" si="4"/>
        <v>#N/A</v>
      </c>
      <c r="H73" s="27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74" t="e">
        <f t="shared" si="4"/>
        <v>#N/A</v>
      </c>
      <c r="H74" s="27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74" t="e">
        <f t="shared" si="4"/>
        <v>#N/A</v>
      </c>
      <c r="H75" s="27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74" t="e">
        <f t="shared" si="4"/>
        <v>#N/A</v>
      </c>
      <c r="H76" s="27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74" t="e">
        <f t="shared" si="4"/>
        <v>#N/A</v>
      </c>
      <c r="H77" s="27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74" t="e">
        <f t="shared" si="4"/>
        <v>#N/A</v>
      </c>
      <c r="H78" s="27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74" t="e">
        <f t="shared" si="4"/>
        <v>#N/A</v>
      </c>
      <c r="H79" s="27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74" t="e">
        <f t="shared" si="4"/>
        <v>#N/A</v>
      </c>
      <c r="H80" s="27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74" t="e">
        <f t="shared" si="4"/>
        <v>#N/A</v>
      </c>
      <c r="H81" s="27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74" t="e">
        <f t="shared" si="4"/>
        <v>#N/A</v>
      </c>
      <c r="H82" s="27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74" t="e">
        <f t="shared" si="4"/>
        <v>#N/A</v>
      </c>
      <c r="H83" s="27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74" t="e">
        <f t="shared" si="4"/>
        <v>#N/A</v>
      </c>
      <c r="H84" s="27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74" t="e">
        <f t="shared" si="4"/>
        <v>#N/A</v>
      </c>
      <c r="H85" s="27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74" t="e">
        <f t="shared" si="4"/>
        <v>#N/A</v>
      </c>
      <c r="H86" s="27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74" t="e">
        <f t="shared" si="4"/>
        <v>#N/A</v>
      </c>
      <c r="H87" s="27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74" t="e">
        <f t="shared" si="4"/>
        <v>#N/A</v>
      </c>
      <c r="H88" s="27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74" t="e">
        <f t="shared" si="4"/>
        <v>#N/A</v>
      </c>
      <c r="H89" s="27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74" t="e">
        <f t="shared" si="4"/>
        <v>#N/A</v>
      </c>
      <c r="H90" s="27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90" t="e">
        <f t="shared" si="4"/>
        <v>#N/A</v>
      </c>
      <c r="H91" s="291"/>
      <c r="I91" s="134"/>
      <c r="J91" s="134"/>
    </row>
    <row r="92" spans="1:19" ht="16.5" thickBot="1" x14ac:dyDescent="0.25">
      <c r="A92" s="60"/>
      <c r="B92" s="285" t="s">
        <v>3</v>
      </c>
      <c r="C92" s="28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87" t="e">
        <f>SUM(G32:H91)</f>
        <v>#N/A</v>
      </c>
      <c r="H92" s="28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89" t="s">
        <v>5</v>
      </c>
      <c r="F94" s="289"/>
      <c r="G94" s="28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69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296"/>
      <c r="H11" s="29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 t="e">
        <f>VLOOKUP(H$2,Лист2!$A:$G,3,0)</f>
        <v>#N/A</v>
      </c>
      <c r="G15" s="296"/>
      <c r="H15" s="29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 t="e">
        <f>PMT(F9/12,F15,-E17)+F13*E17</f>
        <v>#N/A</v>
      </c>
      <c r="G18" s="299"/>
      <c r="H18" s="300"/>
      <c r="I18" s="133"/>
      <c r="J18" s="52"/>
      <c r="K18" s="162" t="str">
        <f>Лист2!A6</f>
        <v xml:space="preserve">Мобільний-БОНУС СК,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Лист2!A7</f>
        <v xml:space="preserve">Мобільний-БОНУС СК,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 t="e">
        <f>G89-E3</f>
        <v>#N/A</v>
      </c>
      <c r="G20" s="301"/>
      <c r="H20" s="301"/>
      <c r="I20" s="1"/>
      <c r="J20" s="53"/>
      <c r="K20" s="162" t="str">
        <f>Лист2!A8</f>
        <v xml:space="preserve">Мобільний-БОНУС СК, 18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Лист2!A9</f>
        <v xml:space="preserve">Мобільний-БОНУС СК,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 t="e">
        <f>E3+F20</f>
        <v>#N/A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 t="e">
        <f>-1*E3</f>
        <v>#N/A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302" t="e">
        <f>SUM(D29:F29)</f>
        <v>#N/A</v>
      </c>
      <c r="H29" s="30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302" t="e">
        <f t="shared" ref="G30:G88" si="1">SUM(D30:F30)</f>
        <v>#N/A</v>
      </c>
      <c r="H30" s="30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302" t="e">
        <f t="shared" si="1"/>
        <v>#N/A</v>
      </c>
      <c r="H31" s="30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302" t="e">
        <f t="shared" si="1"/>
        <v>#N/A</v>
      </c>
      <c r="H32" s="30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302" t="e">
        <f t="shared" si="1"/>
        <v>#N/A</v>
      </c>
      <c r="H33" s="30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302" t="e">
        <f t="shared" si="1"/>
        <v>#N/A</v>
      </c>
      <c r="H34" s="30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302" t="e">
        <f t="shared" si="1"/>
        <v>#N/A</v>
      </c>
      <c r="H35" s="30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302" t="e">
        <f t="shared" si="1"/>
        <v>#N/A</v>
      </c>
      <c r="H36" s="30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302" t="e">
        <f t="shared" si="1"/>
        <v>#N/A</v>
      </c>
      <c r="H37" s="30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302" t="e">
        <f t="shared" si="1"/>
        <v>#N/A</v>
      </c>
      <c r="H38" s="30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302" t="e">
        <f t="shared" si="1"/>
        <v>#N/A</v>
      </c>
      <c r="H39" s="30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302" t="e">
        <f t="shared" si="1"/>
        <v>#N/A</v>
      </c>
      <c r="H40" s="30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302" t="e">
        <f t="shared" si="1"/>
        <v>#N/A</v>
      </c>
      <c r="H41" s="30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302" t="e">
        <f t="shared" si="1"/>
        <v>#N/A</v>
      </c>
      <c r="H42" s="30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302" t="e">
        <f t="shared" si="1"/>
        <v>#N/A</v>
      </c>
      <c r="H43" s="30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302" t="e">
        <f t="shared" si="1"/>
        <v>#N/A</v>
      </c>
      <c r="H44" s="30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302" t="e">
        <f t="shared" si="1"/>
        <v>#N/A</v>
      </c>
      <c r="H45" s="30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302" t="e">
        <f t="shared" si="1"/>
        <v>#N/A</v>
      </c>
      <c r="H46" s="30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302" t="e">
        <f t="shared" si="1"/>
        <v>#N/A</v>
      </c>
      <c r="H47" s="30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302" t="e">
        <f t="shared" si="1"/>
        <v>#N/A</v>
      </c>
      <c r="H48" s="30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302" t="e">
        <f t="shared" si="1"/>
        <v>#N/A</v>
      </c>
      <c r="H49" s="30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302" t="e">
        <f t="shared" si="1"/>
        <v>#N/A</v>
      </c>
      <c r="H50" s="30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302" t="e">
        <f t="shared" si="1"/>
        <v>#N/A</v>
      </c>
      <c r="H51" s="302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302" t="e">
        <f t="shared" si="1"/>
        <v>#N/A</v>
      </c>
      <c r="H52" s="302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302" t="e">
        <f t="shared" si="1"/>
        <v>#N/A</v>
      </c>
      <c r="H53" s="302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302" t="e">
        <f t="shared" si="1"/>
        <v>#N/A</v>
      </c>
      <c r="H54" s="302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302" t="e">
        <f t="shared" si="1"/>
        <v>#N/A</v>
      </c>
      <c r="H55" s="302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302" t="e">
        <f t="shared" si="1"/>
        <v>#N/A</v>
      </c>
      <c r="H56" s="302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302" t="e">
        <f t="shared" si="1"/>
        <v>#N/A</v>
      </c>
      <c r="H57" s="30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302" t="e">
        <f t="shared" si="1"/>
        <v>#N/A</v>
      </c>
      <c r="H58" s="30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302" t="e">
        <f t="shared" si="1"/>
        <v>#N/A</v>
      </c>
      <c r="H59" s="30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302" t="e">
        <f t="shared" si="1"/>
        <v>#N/A</v>
      </c>
      <c r="H60" s="30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302" t="e">
        <f t="shared" si="1"/>
        <v>#N/A</v>
      </c>
      <c r="H61" s="30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302" t="e">
        <f t="shared" si="1"/>
        <v>#N/A</v>
      </c>
      <c r="H62" s="30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302" t="e">
        <f t="shared" si="1"/>
        <v>#N/A</v>
      </c>
      <c r="H63" s="30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302" t="e">
        <f t="shared" si="1"/>
        <v>#N/A</v>
      </c>
      <c r="H64" s="30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302" t="e">
        <f t="shared" si="1"/>
        <v>#N/A</v>
      </c>
      <c r="H65" s="30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302" t="e">
        <f t="shared" si="1"/>
        <v>#N/A</v>
      </c>
      <c r="H66" s="30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302" t="e">
        <f t="shared" si="1"/>
        <v>#N/A</v>
      </c>
      <c r="H67" s="30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302" t="e">
        <f t="shared" si="1"/>
        <v>#N/A</v>
      </c>
      <c r="H68" s="30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302" t="e">
        <f t="shared" si="1"/>
        <v>#N/A</v>
      </c>
      <c r="H69" s="30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302" t="e">
        <f t="shared" si="1"/>
        <v>#N/A</v>
      </c>
      <c r="H70" s="30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302" t="e">
        <f t="shared" si="1"/>
        <v>#N/A</v>
      </c>
      <c r="H71" s="30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302" t="e">
        <f t="shared" si="1"/>
        <v>#N/A</v>
      </c>
      <c r="H72" s="30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302" t="e">
        <f t="shared" si="1"/>
        <v>#N/A</v>
      </c>
      <c r="H73" s="30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302" t="e">
        <f t="shared" si="1"/>
        <v>#N/A</v>
      </c>
      <c r="H74" s="30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302" t="e">
        <f t="shared" si="1"/>
        <v>#N/A</v>
      </c>
      <c r="H75" s="30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302" t="e">
        <f t="shared" si="1"/>
        <v>#N/A</v>
      </c>
      <c r="H76" s="30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302" t="e">
        <f t="shared" si="1"/>
        <v>#N/A</v>
      </c>
      <c r="H77" s="30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302" t="e">
        <f t="shared" si="1"/>
        <v>#N/A</v>
      </c>
      <c r="H78" s="30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302" t="e">
        <f t="shared" si="1"/>
        <v>#N/A</v>
      </c>
      <c r="H79" s="30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302" t="e">
        <f t="shared" si="1"/>
        <v>#N/A</v>
      </c>
      <c r="H80" s="30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302" t="e">
        <f t="shared" si="1"/>
        <v>#N/A</v>
      </c>
      <c r="H81" s="30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302" t="e">
        <f t="shared" si="1"/>
        <v>#N/A</v>
      </c>
      <c r="H82" s="30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302" t="e">
        <f t="shared" si="1"/>
        <v>#N/A</v>
      </c>
      <c r="H83" s="30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302" t="e">
        <f t="shared" si="1"/>
        <v>#N/A</v>
      </c>
      <c r="H84" s="30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302" t="e">
        <f t="shared" si="1"/>
        <v>#N/A</v>
      </c>
      <c r="H85" s="30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302" t="e">
        <f t="shared" si="1"/>
        <v>#N/A</v>
      </c>
      <c r="H86" s="30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302" t="e">
        <f t="shared" si="1"/>
        <v>#N/A</v>
      </c>
      <c r="H87" s="30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306" t="e">
        <f t="shared" si="1"/>
        <v>#N/A</v>
      </c>
      <c r="H88" s="306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304" t="e">
        <f>SUM(G29:H88)</f>
        <v>#N/A</v>
      </c>
      <c r="H89" s="30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89</v>
      </c>
      <c r="I2" s="260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VLOOKUP(H$2,Лист2!$A:$G,8,0)</f>
        <v>#N/A</v>
      </c>
      <c r="I3" s="264"/>
      <c r="J3" s="50"/>
    </row>
    <row r="4" spans="1:14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14" ht="21" customHeight="1" thickBot="1" x14ac:dyDescent="0.25">
      <c r="A5" s="1"/>
      <c r="B5" s="293" t="s">
        <v>82</v>
      </c>
      <c r="C5" s="294"/>
      <c r="D5" s="294"/>
      <c r="E5" s="29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68" t="s">
        <v>81</v>
      </c>
      <c r="C7" s="269"/>
      <c r="D7" s="269"/>
      <c r="E7" s="270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68" t="str">
        <f>Назви!A5</f>
        <v>Процентна ставка знижена, % річних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68" t="str">
        <f>Назви!A7</f>
        <v>Разовий страховий тариф, %</v>
      </c>
      <c r="C13" s="269">
        <f>Назви!B7</f>
        <v>0</v>
      </c>
      <c r="D13" s="269">
        <f>Назви!C7</f>
        <v>0</v>
      </c>
      <c r="E13" s="270">
        <f>Назви!D7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68" t="str">
        <f>Назви!A9</f>
        <v xml:space="preserve">Щомісячна плата за обслуговування кредитної заборгованості, % </v>
      </c>
      <c r="C15" s="269">
        <f>Назви!B9</f>
        <v>0</v>
      </c>
      <c r="D15" s="269">
        <f>Назви!C9</f>
        <v>0</v>
      </c>
      <c r="E15" s="270">
        <f>Назви!D9</f>
        <v>0</v>
      </c>
      <c r="F15" s="38" t="e">
        <f>VLOOKUP(H$2,Лист2!$A:$G,7,0)</f>
        <v>#N/A</v>
      </c>
      <c r="G15" s="296"/>
      <c r="H15" s="296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68" t="str">
        <f>Назви!A11</f>
        <v>Термін кредитування (міс.)</v>
      </c>
      <c r="C17" s="269">
        <f>Назви!B11</f>
        <v>0</v>
      </c>
      <c r="D17" s="269">
        <f>Назви!C11</f>
        <v>0</v>
      </c>
      <c r="E17" s="270">
        <f>Назви!D11</f>
        <v>0</v>
      </c>
      <c r="F17" s="64" t="e">
        <f>VLOOKUP(H$2,Лист2!$A:$G,3,0)</f>
        <v>#N/A</v>
      </c>
      <c r="G17" s="296"/>
      <c r="H17" s="296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Назви!A14</f>
        <v>Орієнтовний платіж, грн.</v>
      </c>
      <c r="C20" s="272">
        <f>Назви!B14</f>
        <v>0</v>
      </c>
      <c r="D20" s="272">
        <f>Назви!C14</f>
        <v>0</v>
      </c>
      <c r="E20" s="273">
        <f>Назви!D14</f>
        <v>0</v>
      </c>
      <c r="F20" s="13" t="e">
        <f>PMT(F9/12,F17,-E19)+F15*E19</f>
        <v>#N/A</v>
      </c>
      <c r="G20" s="299"/>
      <c r="H20" s="300"/>
      <c r="I20" s="133"/>
      <c r="J20" s="52"/>
      <c r="K20" s="162" t="str">
        <f>Лист2!A6</f>
        <v xml:space="preserve">Мобільний-БОНУС СК, 36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Лист2!A7</f>
        <v xml:space="preserve">Мобільний-БОНУС СК, 24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Назви!A16</f>
        <v>Орієнтовні загальні витрати за кредитом, грн.</v>
      </c>
      <c r="C22" s="272">
        <f>Назви!B16</f>
        <v>0</v>
      </c>
      <c r="D22" s="272">
        <f>Назви!C16</f>
        <v>0</v>
      </c>
      <c r="E22" s="273">
        <f>Назви!D16</f>
        <v>0</v>
      </c>
      <c r="F22" s="13" t="e">
        <f>F91-E3</f>
        <v>#N/A</v>
      </c>
      <c r="G22" s="301"/>
      <c r="H22" s="301"/>
      <c r="I22" s="1"/>
      <c r="J22" s="53"/>
      <c r="K22" s="162" t="str">
        <f>Лист2!A8</f>
        <v xml:space="preserve">Мобільний-БОНУС СК, 18 міс. 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Лист2!A9</f>
        <v xml:space="preserve">Мобільний-БОНУС СК, 12 міс. 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Назви!A18</f>
        <v>Орієнтовна загальна вартість кредиту, грн.</v>
      </c>
      <c r="C24" s="272">
        <f>Назви!B18</f>
        <v>0</v>
      </c>
      <c r="D24" s="272">
        <f>Назви!C18</f>
        <v>0</v>
      </c>
      <c r="E24" s="273">
        <f>Назви!D18</f>
        <v>0</v>
      </c>
      <c r="F24" s="13" t="e">
        <f>E3+F22</f>
        <v>#N/A</v>
      </c>
      <c r="G24" s="296"/>
      <c r="H24" s="29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1" t="str">
        <f>Назви!A20</f>
        <v>Реальна річна процентна ставка, %</v>
      </c>
      <c r="C26" s="272"/>
      <c r="D26" s="272"/>
      <c r="E26" s="27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78" t="str">
        <f>Назви!A29</f>
        <v>Орієнтовний порядок повернення кредиту</v>
      </c>
      <c r="C28" s="279"/>
      <c r="D28" s="279"/>
      <c r="E28" s="279"/>
      <c r="F28" s="279"/>
      <c r="G28" s="28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81" t="str">
        <f>Назви!F30</f>
        <v>Сума платежу за розрахунковий період, грн.</v>
      </c>
      <c r="G29" s="28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45869</v>
      </c>
      <c r="D30" s="113"/>
      <c r="E30" s="113"/>
      <c r="F30" s="297" t="e">
        <f>-1*E3</f>
        <v>#N/A</v>
      </c>
      <c r="G30" s="29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45900</v>
      </c>
      <c r="D31" s="193">
        <f>IFERROR(PPMT($F$9/12,B31,$F$17,-$E$19),0)</f>
        <v>0</v>
      </c>
      <c r="E31" s="194">
        <f>IFERROR(IPMT($F$9/12,B31,$F$17,-$F$7),0)</f>
        <v>0</v>
      </c>
      <c r="F31" s="302">
        <f t="shared" ref="F31:F62" si="0">SUM(D31:E31)</f>
        <v>0</v>
      </c>
      <c r="G31" s="30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45931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302">
        <f t="shared" si="0"/>
        <v>0</v>
      </c>
      <c r="G32" s="30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45962</v>
      </c>
      <c r="D33" s="195">
        <f t="shared" si="2"/>
        <v>0</v>
      </c>
      <c r="E33" s="197">
        <f>IFERROR(IPMT($F$9/12,B33,$F$17,-$F$7),0)</f>
        <v>0</v>
      </c>
      <c r="F33" s="302">
        <f t="shared" si="0"/>
        <v>0</v>
      </c>
      <c r="G33" s="30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45992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302">
        <f t="shared" si="0"/>
        <v>0</v>
      </c>
      <c r="G34" s="30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46023</v>
      </c>
      <c r="D35" s="195">
        <f t="shared" ref="D35:D48" si="4">IFERROR(PPMT($F$11/12,(B35-3),($F$17-3),-$F$8),0)</f>
        <v>0</v>
      </c>
      <c r="E35" s="197">
        <f t="shared" si="3"/>
        <v>0</v>
      </c>
      <c r="F35" s="302">
        <f t="shared" si="0"/>
        <v>0</v>
      </c>
      <c r="G35" s="30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46054</v>
      </c>
      <c r="D36" s="195">
        <f t="shared" si="4"/>
        <v>0</v>
      </c>
      <c r="E36" s="197">
        <f t="shared" si="3"/>
        <v>0</v>
      </c>
      <c r="F36" s="302">
        <f t="shared" si="0"/>
        <v>0</v>
      </c>
      <c r="G36" s="30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46082</v>
      </c>
      <c r="D37" s="195">
        <f t="shared" si="4"/>
        <v>0</v>
      </c>
      <c r="E37" s="197">
        <f t="shared" si="3"/>
        <v>0</v>
      </c>
      <c r="F37" s="302">
        <f t="shared" si="0"/>
        <v>0</v>
      </c>
      <c r="G37" s="30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46113</v>
      </c>
      <c r="D38" s="195">
        <f t="shared" si="4"/>
        <v>0</v>
      </c>
      <c r="E38" s="197">
        <f t="shared" si="3"/>
        <v>0</v>
      </c>
      <c r="F38" s="302">
        <f t="shared" si="0"/>
        <v>0</v>
      </c>
      <c r="G38" s="30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46143</v>
      </c>
      <c r="D39" s="195">
        <f t="shared" si="4"/>
        <v>0</v>
      </c>
      <c r="E39" s="197">
        <f t="shared" si="3"/>
        <v>0</v>
      </c>
      <c r="F39" s="302">
        <f t="shared" si="0"/>
        <v>0</v>
      </c>
      <c r="G39" s="30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46174</v>
      </c>
      <c r="D40" s="195">
        <f t="shared" si="4"/>
        <v>0</v>
      </c>
      <c r="E40" s="197">
        <f t="shared" si="3"/>
        <v>0</v>
      </c>
      <c r="F40" s="302">
        <f t="shared" si="0"/>
        <v>0</v>
      </c>
      <c r="G40" s="30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46204</v>
      </c>
      <c r="D41" s="195">
        <f t="shared" si="4"/>
        <v>0</v>
      </c>
      <c r="E41" s="197">
        <f t="shared" si="3"/>
        <v>0</v>
      </c>
      <c r="F41" s="302">
        <f t="shared" si="0"/>
        <v>0</v>
      </c>
      <c r="G41" s="30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46235</v>
      </c>
      <c r="D42" s="195">
        <f t="shared" si="4"/>
        <v>0</v>
      </c>
      <c r="E42" s="197">
        <f t="shared" si="3"/>
        <v>0</v>
      </c>
      <c r="F42" s="302">
        <f t="shared" si="0"/>
        <v>0</v>
      </c>
      <c r="G42" s="30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46266</v>
      </c>
      <c r="D43" s="195">
        <f t="shared" si="4"/>
        <v>0</v>
      </c>
      <c r="E43" s="197">
        <f t="shared" si="3"/>
        <v>0</v>
      </c>
      <c r="F43" s="302">
        <f t="shared" si="0"/>
        <v>0</v>
      </c>
      <c r="G43" s="30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46296</v>
      </c>
      <c r="D44" s="195">
        <f t="shared" si="4"/>
        <v>0</v>
      </c>
      <c r="E44" s="197">
        <f t="shared" si="3"/>
        <v>0</v>
      </c>
      <c r="F44" s="302">
        <f t="shared" si="0"/>
        <v>0</v>
      </c>
      <c r="G44" s="30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46327</v>
      </c>
      <c r="D45" s="195">
        <f t="shared" si="4"/>
        <v>0</v>
      </c>
      <c r="E45" s="197">
        <f t="shared" si="3"/>
        <v>0</v>
      </c>
      <c r="F45" s="302">
        <f t="shared" si="0"/>
        <v>0</v>
      </c>
      <c r="G45" s="30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46357</v>
      </c>
      <c r="D46" s="195">
        <f t="shared" si="4"/>
        <v>0</v>
      </c>
      <c r="E46" s="197">
        <f t="shared" si="3"/>
        <v>0</v>
      </c>
      <c r="F46" s="302">
        <f t="shared" si="0"/>
        <v>0</v>
      </c>
      <c r="G46" s="30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46388</v>
      </c>
      <c r="D47" s="195">
        <f t="shared" si="4"/>
        <v>0</v>
      </c>
      <c r="E47" s="197">
        <f t="shared" si="3"/>
        <v>0</v>
      </c>
      <c r="F47" s="302">
        <f t="shared" si="0"/>
        <v>0</v>
      </c>
      <c r="G47" s="302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46419</v>
      </c>
      <c r="D48" s="195">
        <f t="shared" si="4"/>
        <v>0</v>
      </c>
      <c r="E48" s="197">
        <f t="shared" si="3"/>
        <v>0</v>
      </c>
      <c r="F48" s="302">
        <f t="shared" si="0"/>
        <v>0</v>
      </c>
      <c r="G48" s="302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46447</v>
      </c>
      <c r="D49" s="195">
        <f t="shared" si="2"/>
        <v>0</v>
      </c>
      <c r="E49" s="197">
        <f t="shared" ref="E49:E90" si="5">IFERROR(IPMT($F$9/12,B49,$F$17,-$F$7),0)</f>
        <v>0</v>
      </c>
      <c r="F49" s="302">
        <f t="shared" si="0"/>
        <v>0</v>
      </c>
      <c r="G49" s="302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46478</v>
      </c>
      <c r="D50" s="195">
        <f t="shared" si="2"/>
        <v>0</v>
      </c>
      <c r="E50" s="197">
        <f t="shared" si="5"/>
        <v>0</v>
      </c>
      <c r="F50" s="302">
        <f t="shared" si="0"/>
        <v>0</v>
      </c>
      <c r="G50" s="302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46508</v>
      </c>
      <c r="D51" s="195">
        <f t="shared" si="2"/>
        <v>0</v>
      </c>
      <c r="E51" s="197">
        <f t="shared" si="5"/>
        <v>0</v>
      </c>
      <c r="F51" s="302">
        <f t="shared" si="0"/>
        <v>0</v>
      </c>
      <c r="G51" s="302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46539</v>
      </c>
      <c r="D52" s="195">
        <f t="shared" si="2"/>
        <v>0</v>
      </c>
      <c r="E52" s="197">
        <f t="shared" si="5"/>
        <v>0</v>
      </c>
      <c r="F52" s="302">
        <f t="shared" si="0"/>
        <v>0</v>
      </c>
      <c r="G52" s="302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46569</v>
      </c>
      <c r="D53" s="195">
        <f t="shared" si="2"/>
        <v>0</v>
      </c>
      <c r="E53" s="197">
        <f t="shared" si="5"/>
        <v>0</v>
      </c>
      <c r="F53" s="302">
        <f t="shared" si="0"/>
        <v>0</v>
      </c>
      <c r="G53" s="302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46600</v>
      </c>
      <c r="D54" s="195">
        <f t="shared" si="2"/>
        <v>0</v>
      </c>
      <c r="E54" s="197">
        <f t="shared" si="5"/>
        <v>0</v>
      </c>
      <c r="F54" s="302">
        <f t="shared" si="0"/>
        <v>0</v>
      </c>
      <c r="G54" s="302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46631</v>
      </c>
      <c r="D55" s="195">
        <f t="shared" si="2"/>
        <v>0</v>
      </c>
      <c r="E55" s="197">
        <f t="shared" si="5"/>
        <v>0</v>
      </c>
      <c r="F55" s="302">
        <f t="shared" si="0"/>
        <v>0</v>
      </c>
      <c r="G55" s="302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46661</v>
      </c>
      <c r="D56" s="195">
        <f t="shared" si="2"/>
        <v>0</v>
      </c>
      <c r="E56" s="197">
        <f t="shared" si="5"/>
        <v>0</v>
      </c>
      <c r="F56" s="302">
        <f t="shared" si="0"/>
        <v>0</v>
      </c>
      <c r="G56" s="302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46692</v>
      </c>
      <c r="D57" s="195">
        <f t="shared" si="2"/>
        <v>0</v>
      </c>
      <c r="E57" s="197">
        <f t="shared" si="5"/>
        <v>0</v>
      </c>
      <c r="F57" s="302">
        <f t="shared" si="0"/>
        <v>0</v>
      </c>
      <c r="G57" s="302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46722</v>
      </c>
      <c r="D58" s="195">
        <f t="shared" si="2"/>
        <v>0</v>
      </c>
      <c r="E58" s="197">
        <f t="shared" si="5"/>
        <v>0</v>
      </c>
      <c r="F58" s="302">
        <f t="shared" si="0"/>
        <v>0</v>
      </c>
      <c r="G58" s="302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46753</v>
      </c>
      <c r="D59" s="195">
        <f t="shared" si="2"/>
        <v>0</v>
      </c>
      <c r="E59" s="197">
        <f t="shared" si="5"/>
        <v>0</v>
      </c>
      <c r="F59" s="302">
        <f t="shared" si="0"/>
        <v>0</v>
      </c>
      <c r="G59" s="302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46784</v>
      </c>
      <c r="D60" s="195">
        <f t="shared" si="2"/>
        <v>0</v>
      </c>
      <c r="E60" s="197">
        <f t="shared" si="5"/>
        <v>0</v>
      </c>
      <c r="F60" s="302">
        <f t="shared" si="0"/>
        <v>0</v>
      </c>
      <c r="G60" s="302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46813</v>
      </c>
      <c r="D61" s="195">
        <f t="shared" si="2"/>
        <v>0</v>
      </c>
      <c r="E61" s="197">
        <f t="shared" si="5"/>
        <v>0</v>
      </c>
      <c r="F61" s="302">
        <f t="shared" si="0"/>
        <v>0</v>
      </c>
      <c r="G61" s="302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46844</v>
      </c>
      <c r="D62" s="195">
        <f t="shared" si="2"/>
        <v>0</v>
      </c>
      <c r="E62" s="197">
        <f t="shared" si="5"/>
        <v>0</v>
      </c>
      <c r="F62" s="302">
        <f t="shared" si="0"/>
        <v>0</v>
      </c>
      <c r="G62" s="302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46874</v>
      </c>
      <c r="D63" s="195">
        <f t="shared" si="2"/>
        <v>0</v>
      </c>
      <c r="E63" s="197">
        <f t="shared" si="5"/>
        <v>0</v>
      </c>
      <c r="F63" s="302">
        <f t="shared" ref="F63:F90" si="6">SUM(D63:E63)</f>
        <v>0</v>
      </c>
      <c r="G63" s="302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46905</v>
      </c>
      <c r="D64" s="195">
        <f t="shared" si="2"/>
        <v>0</v>
      </c>
      <c r="E64" s="197">
        <f t="shared" si="5"/>
        <v>0</v>
      </c>
      <c r="F64" s="302">
        <f t="shared" si="6"/>
        <v>0</v>
      </c>
      <c r="G64" s="302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46935</v>
      </c>
      <c r="D65" s="195">
        <f t="shared" si="2"/>
        <v>0</v>
      </c>
      <c r="E65" s="197">
        <f t="shared" si="5"/>
        <v>0</v>
      </c>
      <c r="F65" s="302">
        <f t="shared" si="6"/>
        <v>0</v>
      </c>
      <c r="G65" s="302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46966</v>
      </c>
      <c r="D66" s="195">
        <f t="shared" si="2"/>
        <v>0</v>
      </c>
      <c r="E66" s="197">
        <f t="shared" si="5"/>
        <v>0</v>
      </c>
      <c r="F66" s="302">
        <f t="shared" si="6"/>
        <v>0</v>
      </c>
      <c r="G66" s="302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46997</v>
      </c>
      <c r="D67" s="195">
        <f t="shared" si="2"/>
        <v>0</v>
      </c>
      <c r="E67" s="197">
        <f t="shared" si="5"/>
        <v>0</v>
      </c>
      <c r="F67" s="302">
        <f t="shared" si="6"/>
        <v>0</v>
      </c>
      <c r="G67" s="302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47027</v>
      </c>
      <c r="D68" s="195">
        <f t="shared" si="2"/>
        <v>0</v>
      </c>
      <c r="E68" s="197">
        <f t="shared" si="5"/>
        <v>0</v>
      </c>
      <c r="F68" s="302">
        <f t="shared" si="6"/>
        <v>0</v>
      </c>
      <c r="G68" s="302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47058</v>
      </c>
      <c r="D69" s="195">
        <f t="shared" si="2"/>
        <v>0</v>
      </c>
      <c r="E69" s="197">
        <f t="shared" si="5"/>
        <v>0</v>
      </c>
      <c r="F69" s="302">
        <f t="shared" si="6"/>
        <v>0</v>
      </c>
      <c r="G69" s="302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47088</v>
      </c>
      <c r="D70" s="195">
        <f t="shared" si="2"/>
        <v>0</v>
      </c>
      <c r="E70" s="197">
        <f t="shared" si="5"/>
        <v>0</v>
      </c>
      <c r="F70" s="302">
        <f t="shared" si="6"/>
        <v>0</v>
      </c>
      <c r="G70" s="302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47119</v>
      </c>
      <c r="D71" s="195">
        <f t="shared" si="2"/>
        <v>0</v>
      </c>
      <c r="E71" s="197">
        <f t="shared" si="5"/>
        <v>0</v>
      </c>
      <c r="F71" s="302">
        <f t="shared" si="6"/>
        <v>0</v>
      </c>
      <c r="G71" s="302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47150</v>
      </c>
      <c r="D72" s="195">
        <f t="shared" si="2"/>
        <v>0</v>
      </c>
      <c r="E72" s="197">
        <f t="shared" si="5"/>
        <v>0</v>
      </c>
      <c r="F72" s="302">
        <f t="shared" si="6"/>
        <v>0</v>
      </c>
      <c r="G72" s="302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47178</v>
      </c>
      <c r="D73" s="195">
        <f t="shared" si="2"/>
        <v>0</v>
      </c>
      <c r="E73" s="197">
        <f t="shared" si="5"/>
        <v>0</v>
      </c>
      <c r="F73" s="302">
        <f t="shared" si="6"/>
        <v>0</v>
      </c>
      <c r="G73" s="302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47209</v>
      </c>
      <c r="D74" s="195">
        <f t="shared" si="2"/>
        <v>0</v>
      </c>
      <c r="E74" s="197">
        <f t="shared" si="5"/>
        <v>0</v>
      </c>
      <c r="F74" s="302">
        <f t="shared" si="6"/>
        <v>0</v>
      </c>
      <c r="G74" s="302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47239</v>
      </c>
      <c r="D75" s="195">
        <f t="shared" si="2"/>
        <v>0</v>
      </c>
      <c r="E75" s="197">
        <f t="shared" si="5"/>
        <v>0</v>
      </c>
      <c r="F75" s="302">
        <f t="shared" si="6"/>
        <v>0</v>
      </c>
      <c r="G75" s="302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47270</v>
      </c>
      <c r="D76" s="195">
        <f t="shared" si="2"/>
        <v>0</v>
      </c>
      <c r="E76" s="197">
        <f t="shared" si="5"/>
        <v>0</v>
      </c>
      <c r="F76" s="302">
        <f t="shared" si="6"/>
        <v>0</v>
      </c>
      <c r="G76" s="302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47300</v>
      </c>
      <c r="D77" s="195">
        <f t="shared" si="2"/>
        <v>0</v>
      </c>
      <c r="E77" s="197">
        <f t="shared" si="5"/>
        <v>0</v>
      </c>
      <c r="F77" s="302">
        <f t="shared" si="6"/>
        <v>0</v>
      </c>
      <c r="G77" s="302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47331</v>
      </c>
      <c r="D78" s="195">
        <f t="shared" si="2"/>
        <v>0</v>
      </c>
      <c r="E78" s="197">
        <f t="shared" si="5"/>
        <v>0</v>
      </c>
      <c r="F78" s="302">
        <f t="shared" si="6"/>
        <v>0</v>
      </c>
      <c r="G78" s="302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47362</v>
      </c>
      <c r="D79" s="195">
        <f t="shared" si="2"/>
        <v>0</v>
      </c>
      <c r="E79" s="197">
        <f t="shared" si="5"/>
        <v>0</v>
      </c>
      <c r="F79" s="302">
        <f t="shared" si="6"/>
        <v>0</v>
      </c>
      <c r="G79" s="302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47392</v>
      </c>
      <c r="D80" s="195">
        <f t="shared" si="2"/>
        <v>0</v>
      </c>
      <c r="E80" s="197">
        <f t="shared" si="5"/>
        <v>0</v>
      </c>
      <c r="F80" s="302">
        <f t="shared" si="6"/>
        <v>0</v>
      </c>
      <c r="G80" s="302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47423</v>
      </c>
      <c r="D81" s="195">
        <f t="shared" si="2"/>
        <v>0</v>
      </c>
      <c r="E81" s="197">
        <f t="shared" si="5"/>
        <v>0</v>
      </c>
      <c r="F81" s="302">
        <f t="shared" si="6"/>
        <v>0</v>
      </c>
      <c r="G81" s="302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47453</v>
      </c>
      <c r="D82" s="195">
        <f t="shared" si="2"/>
        <v>0</v>
      </c>
      <c r="E82" s="197">
        <f t="shared" si="5"/>
        <v>0</v>
      </c>
      <c r="F82" s="302">
        <f t="shared" si="6"/>
        <v>0</v>
      </c>
      <c r="G82" s="302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47484</v>
      </c>
      <c r="D83" s="195">
        <f t="shared" si="2"/>
        <v>0</v>
      </c>
      <c r="E83" s="197">
        <f t="shared" si="5"/>
        <v>0</v>
      </c>
      <c r="F83" s="302">
        <f t="shared" si="6"/>
        <v>0</v>
      </c>
      <c r="G83" s="302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47515</v>
      </c>
      <c r="D84" s="195">
        <f t="shared" si="2"/>
        <v>0</v>
      </c>
      <c r="E84" s="197">
        <f t="shared" si="5"/>
        <v>0</v>
      </c>
      <c r="F84" s="302">
        <f t="shared" si="6"/>
        <v>0</v>
      </c>
      <c r="G84" s="302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47543</v>
      </c>
      <c r="D85" s="195">
        <f t="shared" si="2"/>
        <v>0</v>
      </c>
      <c r="E85" s="197">
        <f t="shared" si="5"/>
        <v>0</v>
      </c>
      <c r="F85" s="302">
        <f t="shared" si="6"/>
        <v>0</v>
      </c>
      <c r="G85" s="302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47574</v>
      </c>
      <c r="D86" s="195">
        <f t="shared" si="2"/>
        <v>0</v>
      </c>
      <c r="E86" s="197">
        <f t="shared" si="5"/>
        <v>0</v>
      </c>
      <c r="F86" s="302">
        <f t="shared" si="6"/>
        <v>0</v>
      </c>
      <c r="G86" s="302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47604</v>
      </c>
      <c r="D87" s="195">
        <f t="shared" si="2"/>
        <v>0</v>
      </c>
      <c r="E87" s="197">
        <f t="shared" si="5"/>
        <v>0</v>
      </c>
      <c r="F87" s="302">
        <f t="shared" si="6"/>
        <v>0</v>
      </c>
      <c r="G87" s="302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47635</v>
      </c>
      <c r="D88" s="195">
        <f t="shared" si="2"/>
        <v>0</v>
      </c>
      <c r="E88" s="197">
        <f t="shared" si="5"/>
        <v>0</v>
      </c>
      <c r="F88" s="302">
        <f t="shared" si="6"/>
        <v>0</v>
      </c>
      <c r="G88" s="302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47665</v>
      </c>
      <c r="D89" s="195">
        <f t="shared" si="2"/>
        <v>0</v>
      </c>
      <c r="E89" s="197">
        <f t="shared" si="5"/>
        <v>0</v>
      </c>
      <c r="F89" s="302">
        <f t="shared" si="6"/>
        <v>0</v>
      </c>
      <c r="G89" s="302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47696</v>
      </c>
      <c r="D90" s="195">
        <f t="shared" si="2"/>
        <v>0</v>
      </c>
      <c r="E90" s="200">
        <f t="shared" si="5"/>
        <v>0</v>
      </c>
      <c r="F90" s="306">
        <f t="shared" si="6"/>
        <v>0</v>
      </c>
      <c r="G90" s="306"/>
      <c r="H90" s="134"/>
      <c r="I90" s="134"/>
      <c r="J90" s="4"/>
      <c r="L90" s="122"/>
      <c r="AC90" s="4"/>
    </row>
    <row r="91" spans="1:29" ht="16.5" thickBot="1" x14ac:dyDescent="0.25">
      <c r="A91" s="60"/>
      <c r="B91" s="285" t="s">
        <v>3</v>
      </c>
      <c r="C91" s="303"/>
      <c r="D91" s="202">
        <f>SUM(D31:D90)</f>
        <v>0</v>
      </c>
      <c r="E91" s="202">
        <f>SUM(E31:E90)</f>
        <v>0</v>
      </c>
      <c r="F91" s="304">
        <f>SUM(F31:G90)</f>
        <v>0</v>
      </c>
      <c r="G91" s="305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89" t="s">
        <v>5</v>
      </c>
      <c r="F93" s="289"/>
      <c r="G93" s="289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VLOOKUP('Мобільний-БОНУС СК'!H2,Лист2!A:O,14,FALSE)</f>
        <v>5000</v>
      </c>
      <c r="F2" s="126">
        <f>VLOOKUP(H$2,Лист2!$A:$H,2,0)</f>
        <v>260869.56</v>
      </c>
      <c r="G2" s="185">
        <f ca="1">TODAY()</f>
        <v>45869</v>
      </c>
      <c r="H2" s="259" t="s">
        <v>100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260869,56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230000.00000000009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0.33329999999999999</v>
      </c>
      <c r="G9" s="296"/>
      <c r="H9" s="296"/>
      <c r="I9" s="3"/>
      <c r="J9" s="51"/>
      <c r="K9" s="162" t="str">
        <f>Лист2!A4</f>
        <v xml:space="preserve">Мобільний-БОНУС СК, 60 міс. 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 xml:space="preserve">Мобільний-БОНУС СК, 48 міс. </v>
      </c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0.15</v>
      </c>
      <c r="G11" s="296"/>
      <c r="H11" s="296"/>
      <c r="I11" s="3"/>
      <c r="J11" s="51"/>
      <c r="K11" s="162" t="str">
        <f>Лист2!A6</f>
        <v xml:space="preserve">Мобільний-БОНУС СК, 36 міс. 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 xml:space="preserve">Мобільний-БОНУС СК, 24 міс. 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 t="str">
        <f>Лист2!A8</f>
        <v xml:space="preserve">Мобільний-БОНУС СК, 18 міс. 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str">
        <f>Лист2!A9</f>
        <v xml:space="preserve">Мобільний-БОНУС СК, 12 міс. 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12</v>
      </c>
      <c r="G15" s="296"/>
      <c r="H15" s="296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30000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230000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22800.453169945398</v>
      </c>
      <c r="G18" s="299"/>
      <c r="H18" s="300"/>
      <c r="I18" s="133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73605.438039344794</v>
      </c>
      <c r="G20" s="301"/>
      <c r="H20" s="30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303605.43803934485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0.82744098901748653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-200000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16412.203169945398</v>
      </c>
      <c r="E29" s="194">
        <v>0</v>
      </c>
      <c r="F29" s="194">
        <f>IFERROR(IPMT($F$9/12,B29,$F$15,-$F$7),0)</f>
        <v>6388.2500000000018</v>
      </c>
      <c r="G29" s="283">
        <f>SUM(D29:F29)</f>
        <v>22800.453169945402</v>
      </c>
      <c r="H29" s="284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16868.052112990634</v>
      </c>
      <c r="E30" s="196">
        <v>0</v>
      </c>
      <c r="F30" s="196">
        <f t="shared" ref="F30:F88" si="2">IFERROR(IPMT($F$9/12,B30,$F$15,-$F$7),0)</f>
        <v>5932.401056954769</v>
      </c>
      <c r="G30" s="302">
        <f t="shared" ref="G30:G88" si="3">SUM(D30:F30)</f>
        <v>22800.453169945402</v>
      </c>
      <c r="H30" s="307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17336.562260428949</v>
      </c>
      <c r="E31" s="196">
        <v>0</v>
      </c>
      <c r="F31" s="196">
        <f t="shared" si="2"/>
        <v>5463.8909095164536</v>
      </c>
      <c r="G31" s="302">
        <f t="shared" si="3"/>
        <v>22800.453169945402</v>
      </c>
      <c r="H31" s="307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17818.085277212362</v>
      </c>
      <c r="E32" s="196">
        <v>0</v>
      </c>
      <c r="F32" s="196">
        <f t="shared" si="2"/>
        <v>4982.3678927330402</v>
      </c>
      <c r="G32" s="302">
        <f t="shared" si="3"/>
        <v>22800.453169945402</v>
      </c>
      <c r="H32" s="307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18312.982595786936</v>
      </c>
      <c r="E33" s="196">
        <v>0</v>
      </c>
      <c r="F33" s="196">
        <f t="shared" si="2"/>
        <v>4487.4705741584658</v>
      </c>
      <c r="G33" s="302">
        <f t="shared" si="3"/>
        <v>22800.453169945402</v>
      </c>
      <c r="H33" s="307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18821.625687384916</v>
      </c>
      <c r="E34" s="196">
        <v>0</v>
      </c>
      <c r="F34" s="196">
        <f t="shared" si="2"/>
        <v>3978.8274825604835</v>
      </c>
      <c r="G34" s="302">
        <f t="shared" si="3"/>
        <v>22800.453169945398</v>
      </c>
      <c r="H34" s="307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19344.396340852032</v>
      </c>
      <c r="E35" s="196">
        <v>0</v>
      </c>
      <c r="F35" s="196">
        <f t="shared" si="2"/>
        <v>3456.0568290933679</v>
      </c>
      <c r="G35" s="302">
        <f t="shared" si="3"/>
        <v>22800.453169945402</v>
      </c>
      <c r="H35" s="307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19881.686949219202</v>
      </c>
      <c r="E36" s="196">
        <v>0</v>
      </c>
      <c r="F36" s="196">
        <f t="shared" si="2"/>
        <v>2918.7662207262028</v>
      </c>
      <c r="G36" s="302">
        <f t="shared" si="3"/>
        <v>22800.453169945406</v>
      </c>
      <c r="H36" s="307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20433.900804233759</v>
      </c>
      <c r="E37" s="196">
        <v>0</v>
      </c>
      <c r="F37" s="196">
        <f t="shared" si="2"/>
        <v>2366.5523657116396</v>
      </c>
      <c r="G37" s="302">
        <f t="shared" si="3"/>
        <v>22800.453169945398</v>
      </c>
      <c r="H37" s="307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21001.452399071353</v>
      </c>
      <c r="E38" s="196">
        <v>0</v>
      </c>
      <c r="F38" s="196">
        <f t="shared" si="2"/>
        <v>1799.0007708740463</v>
      </c>
      <c r="G38" s="302">
        <f t="shared" si="3"/>
        <v>22800.453169945398</v>
      </c>
      <c r="H38" s="307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21584.767739455561</v>
      </c>
      <c r="E39" s="196">
        <v>0</v>
      </c>
      <c r="F39" s="196">
        <f t="shared" si="2"/>
        <v>1215.6854304898395</v>
      </c>
      <c r="G39" s="302">
        <f t="shared" si="3"/>
        <v>22800.453169945402</v>
      </c>
      <c r="H39" s="307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22184.284663418937</v>
      </c>
      <c r="E40" s="196">
        <v>0</v>
      </c>
      <c r="F40" s="196">
        <f t="shared" si="2"/>
        <v>616.16850652646121</v>
      </c>
      <c r="G40" s="302">
        <f t="shared" si="3"/>
        <v>22800.453169945398</v>
      </c>
      <c r="H40" s="307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0</v>
      </c>
      <c r="E41" s="196">
        <v>0</v>
      </c>
      <c r="F41" s="196">
        <f t="shared" si="2"/>
        <v>0</v>
      </c>
      <c r="G41" s="302">
        <f t="shared" si="3"/>
        <v>0</v>
      </c>
      <c r="H41" s="307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0</v>
      </c>
      <c r="E42" s="196">
        <v>0</v>
      </c>
      <c r="F42" s="196">
        <f t="shared" si="2"/>
        <v>0</v>
      </c>
      <c r="G42" s="302">
        <f t="shared" si="3"/>
        <v>0</v>
      </c>
      <c r="H42" s="307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0</v>
      </c>
      <c r="E43" s="196">
        <v>0</v>
      </c>
      <c r="F43" s="196">
        <f t="shared" si="2"/>
        <v>0</v>
      </c>
      <c r="G43" s="302">
        <f t="shared" si="3"/>
        <v>0</v>
      </c>
      <c r="H43" s="307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0</v>
      </c>
      <c r="E44" s="196">
        <v>0</v>
      </c>
      <c r="F44" s="196">
        <f t="shared" si="2"/>
        <v>0</v>
      </c>
      <c r="G44" s="302">
        <f t="shared" si="3"/>
        <v>0</v>
      </c>
      <c r="H44" s="307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0</v>
      </c>
      <c r="E45" s="196">
        <v>0</v>
      </c>
      <c r="F45" s="196">
        <f t="shared" si="2"/>
        <v>0</v>
      </c>
      <c r="G45" s="302">
        <f t="shared" si="3"/>
        <v>0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0</v>
      </c>
      <c r="E46" s="196">
        <v>0</v>
      </c>
      <c r="F46" s="196">
        <f t="shared" si="2"/>
        <v>0</v>
      </c>
      <c r="G46" s="302">
        <f t="shared" si="3"/>
        <v>0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0</v>
      </c>
      <c r="E47" s="196">
        <v>0</v>
      </c>
      <c r="F47" s="196">
        <f t="shared" si="2"/>
        <v>0</v>
      </c>
      <c r="G47" s="302">
        <f t="shared" si="3"/>
        <v>0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0</v>
      </c>
      <c r="E48" s="196">
        <v>0</v>
      </c>
      <c r="F48" s="196">
        <f t="shared" si="2"/>
        <v>0</v>
      </c>
      <c r="G48" s="302">
        <f t="shared" si="3"/>
        <v>0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0</v>
      </c>
      <c r="E49" s="196">
        <v>0</v>
      </c>
      <c r="F49" s="196">
        <f t="shared" si="2"/>
        <v>0</v>
      </c>
      <c r="G49" s="302">
        <f t="shared" si="3"/>
        <v>0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0</v>
      </c>
      <c r="E50" s="196">
        <v>0</v>
      </c>
      <c r="F50" s="196">
        <f t="shared" si="2"/>
        <v>0</v>
      </c>
      <c r="G50" s="302">
        <f t="shared" si="3"/>
        <v>0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0</v>
      </c>
      <c r="E51" s="196">
        <v>0</v>
      </c>
      <c r="F51" s="196">
        <f t="shared" si="2"/>
        <v>0</v>
      </c>
      <c r="G51" s="302">
        <f t="shared" si="3"/>
        <v>0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0</v>
      </c>
      <c r="E52" s="196">
        <v>0</v>
      </c>
      <c r="F52" s="196">
        <f t="shared" si="2"/>
        <v>0</v>
      </c>
      <c r="G52" s="302">
        <f t="shared" si="3"/>
        <v>0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0</v>
      </c>
      <c r="E53" s="196">
        <v>0</v>
      </c>
      <c r="F53" s="196">
        <f t="shared" si="2"/>
        <v>0</v>
      </c>
      <c r="G53" s="302">
        <f t="shared" si="3"/>
        <v>0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0</v>
      </c>
      <c r="E54" s="196">
        <v>0</v>
      </c>
      <c r="F54" s="196">
        <f t="shared" si="2"/>
        <v>0</v>
      </c>
      <c r="G54" s="302">
        <f t="shared" si="3"/>
        <v>0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0</v>
      </c>
      <c r="E55" s="196">
        <v>0</v>
      </c>
      <c r="F55" s="196">
        <f t="shared" si="2"/>
        <v>0</v>
      </c>
      <c r="G55" s="302">
        <f t="shared" si="3"/>
        <v>0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0</v>
      </c>
      <c r="E56" s="196">
        <v>0</v>
      </c>
      <c r="F56" s="196">
        <f t="shared" si="2"/>
        <v>0</v>
      </c>
      <c r="G56" s="302">
        <f t="shared" si="3"/>
        <v>0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0</v>
      </c>
      <c r="E57" s="196">
        <v>0</v>
      </c>
      <c r="F57" s="196">
        <f t="shared" si="2"/>
        <v>0</v>
      </c>
      <c r="G57" s="302">
        <f t="shared" si="3"/>
        <v>0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0</v>
      </c>
      <c r="E58" s="196">
        <v>0</v>
      </c>
      <c r="F58" s="196">
        <f t="shared" si="2"/>
        <v>0</v>
      </c>
      <c r="G58" s="302">
        <f t="shared" si="3"/>
        <v>0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0</v>
      </c>
      <c r="E59" s="196">
        <v>0</v>
      </c>
      <c r="F59" s="196">
        <f t="shared" si="2"/>
        <v>0</v>
      </c>
      <c r="G59" s="302">
        <f t="shared" si="3"/>
        <v>0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0</v>
      </c>
      <c r="E60" s="196">
        <v>0</v>
      </c>
      <c r="F60" s="196">
        <f t="shared" si="2"/>
        <v>0</v>
      </c>
      <c r="G60" s="302">
        <f t="shared" si="3"/>
        <v>0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0</v>
      </c>
      <c r="E61" s="196">
        <v>0</v>
      </c>
      <c r="F61" s="196">
        <f t="shared" si="2"/>
        <v>0</v>
      </c>
      <c r="G61" s="302">
        <f t="shared" si="3"/>
        <v>0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0</v>
      </c>
      <c r="E62" s="196">
        <v>0</v>
      </c>
      <c r="F62" s="196">
        <f t="shared" si="2"/>
        <v>0</v>
      </c>
      <c r="G62" s="302">
        <f t="shared" si="3"/>
        <v>0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0</v>
      </c>
      <c r="E63" s="196">
        <v>0</v>
      </c>
      <c r="F63" s="196">
        <f t="shared" si="2"/>
        <v>0</v>
      </c>
      <c r="G63" s="302">
        <f t="shared" si="3"/>
        <v>0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0</v>
      </c>
      <c r="E64" s="196">
        <v>0</v>
      </c>
      <c r="F64" s="196">
        <f t="shared" si="2"/>
        <v>0</v>
      </c>
      <c r="G64" s="302">
        <f t="shared" si="3"/>
        <v>0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0</v>
      </c>
      <c r="E65" s="196">
        <v>0</v>
      </c>
      <c r="F65" s="196">
        <f t="shared" si="2"/>
        <v>0</v>
      </c>
      <c r="G65" s="302">
        <f t="shared" si="3"/>
        <v>0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0</v>
      </c>
      <c r="E66" s="196">
        <v>0</v>
      </c>
      <c r="F66" s="196">
        <f t="shared" si="2"/>
        <v>0</v>
      </c>
      <c r="G66" s="302">
        <f t="shared" si="3"/>
        <v>0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0</v>
      </c>
      <c r="E67" s="196">
        <v>0</v>
      </c>
      <c r="F67" s="196">
        <f t="shared" si="2"/>
        <v>0</v>
      </c>
      <c r="G67" s="302">
        <f t="shared" si="3"/>
        <v>0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0</v>
      </c>
      <c r="E68" s="196">
        <v>0</v>
      </c>
      <c r="F68" s="196">
        <f t="shared" si="2"/>
        <v>0</v>
      </c>
      <c r="G68" s="302">
        <f t="shared" si="3"/>
        <v>0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0</v>
      </c>
      <c r="E69" s="196">
        <v>0</v>
      </c>
      <c r="F69" s="196">
        <f t="shared" si="2"/>
        <v>0</v>
      </c>
      <c r="G69" s="302">
        <f t="shared" si="3"/>
        <v>0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0</v>
      </c>
      <c r="E70" s="196">
        <v>0</v>
      </c>
      <c r="F70" s="196">
        <f t="shared" si="2"/>
        <v>0</v>
      </c>
      <c r="G70" s="302">
        <f t="shared" si="3"/>
        <v>0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0</v>
      </c>
      <c r="E71" s="196">
        <v>0</v>
      </c>
      <c r="F71" s="196">
        <f t="shared" si="2"/>
        <v>0</v>
      </c>
      <c r="G71" s="302">
        <f t="shared" si="3"/>
        <v>0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0</v>
      </c>
      <c r="E72" s="196">
        <v>0</v>
      </c>
      <c r="F72" s="196">
        <f t="shared" si="2"/>
        <v>0</v>
      </c>
      <c r="G72" s="302">
        <f t="shared" si="3"/>
        <v>0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0</v>
      </c>
      <c r="E73" s="196">
        <v>0</v>
      </c>
      <c r="F73" s="196">
        <f t="shared" si="2"/>
        <v>0</v>
      </c>
      <c r="G73" s="302">
        <f t="shared" si="3"/>
        <v>0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0</v>
      </c>
      <c r="E74" s="196">
        <v>0</v>
      </c>
      <c r="F74" s="196">
        <f t="shared" si="2"/>
        <v>0</v>
      </c>
      <c r="G74" s="302">
        <f t="shared" si="3"/>
        <v>0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0</v>
      </c>
      <c r="E75" s="196">
        <v>0</v>
      </c>
      <c r="F75" s="196">
        <f t="shared" si="2"/>
        <v>0</v>
      </c>
      <c r="G75" s="302">
        <f t="shared" si="3"/>
        <v>0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0</v>
      </c>
      <c r="E76" s="196">
        <v>0</v>
      </c>
      <c r="F76" s="196">
        <f t="shared" si="2"/>
        <v>0</v>
      </c>
      <c r="G76" s="302">
        <f t="shared" si="3"/>
        <v>0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0</v>
      </c>
      <c r="E77" s="196">
        <v>0</v>
      </c>
      <c r="F77" s="196">
        <f t="shared" si="2"/>
        <v>0</v>
      </c>
      <c r="G77" s="302">
        <f t="shared" si="3"/>
        <v>0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0</v>
      </c>
      <c r="E78" s="196">
        <v>0</v>
      </c>
      <c r="F78" s="196">
        <f t="shared" si="2"/>
        <v>0</v>
      </c>
      <c r="G78" s="302">
        <f t="shared" si="3"/>
        <v>0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0</v>
      </c>
      <c r="E79" s="196">
        <v>0</v>
      </c>
      <c r="F79" s="196">
        <f t="shared" si="2"/>
        <v>0</v>
      </c>
      <c r="G79" s="302">
        <f t="shared" si="3"/>
        <v>0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0</v>
      </c>
      <c r="E80" s="196">
        <v>0</v>
      </c>
      <c r="F80" s="196">
        <f t="shared" si="2"/>
        <v>0</v>
      </c>
      <c r="G80" s="302">
        <f t="shared" si="3"/>
        <v>0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0</v>
      </c>
      <c r="E81" s="196">
        <v>0</v>
      </c>
      <c r="F81" s="196">
        <f t="shared" si="2"/>
        <v>0</v>
      </c>
      <c r="G81" s="302">
        <f t="shared" si="3"/>
        <v>0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0</v>
      </c>
      <c r="E82" s="196">
        <v>0</v>
      </c>
      <c r="F82" s="196">
        <f t="shared" si="2"/>
        <v>0</v>
      </c>
      <c r="G82" s="302">
        <f t="shared" si="3"/>
        <v>0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0</v>
      </c>
      <c r="E83" s="196">
        <v>0</v>
      </c>
      <c r="F83" s="196">
        <f t="shared" si="2"/>
        <v>0</v>
      </c>
      <c r="G83" s="302">
        <f t="shared" si="3"/>
        <v>0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0</v>
      </c>
      <c r="E84" s="196">
        <v>0</v>
      </c>
      <c r="F84" s="196">
        <f t="shared" si="2"/>
        <v>0</v>
      </c>
      <c r="G84" s="302">
        <f t="shared" si="3"/>
        <v>0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0</v>
      </c>
      <c r="E85" s="196">
        <v>0</v>
      </c>
      <c r="F85" s="196">
        <f t="shared" si="2"/>
        <v>0</v>
      </c>
      <c r="G85" s="302">
        <f t="shared" si="3"/>
        <v>0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0</v>
      </c>
      <c r="E86" s="196">
        <v>0</v>
      </c>
      <c r="F86" s="196">
        <f t="shared" si="2"/>
        <v>0</v>
      </c>
      <c r="G86" s="302">
        <f t="shared" si="3"/>
        <v>0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0</v>
      </c>
      <c r="E87" s="196">
        <v>0</v>
      </c>
      <c r="F87" s="196">
        <f t="shared" si="2"/>
        <v>0</v>
      </c>
      <c r="G87" s="302">
        <f t="shared" si="3"/>
        <v>0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0</v>
      </c>
      <c r="E88" s="210">
        <v>0</v>
      </c>
      <c r="F88" s="210">
        <f t="shared" si="2"/>
        <v>0</v>
      </c>
      <c r="G88" s="310">
        <f t="shared" si="3"/>
        <v>0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230000.00000000009</v>
      </c>
      <c r="E89" s="206">
        <f>SUM(E29:E88)</f>
        <v>0</v>
      </c>
      <c r="F89" s="206">
        <f>SUM(F29:F88)</f>
        <v>43605.438039344772</v>
      </c>
      <c r="G89" s="308">
        <f>SUM(G29:H88)</f>
        <v>273605.43803934479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VLOOKUP('Мобільний-БОНУС'!H2,Лист2!A:O,14,FALSE)</f>
        <v>5000</v>
      </c>
      <c r="F2" s="126">
        <f>VLOOKUP(H$2,Лист2!$A:$H,2,0)</f>
        <v>300000</v>
      </c>
      <c r="G2" s="185">
        <f ca="1">TODAY()</f>
        <v>45869</v>
      </c>
      <c r="H2" s="259" t="s">
        <v>101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300000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199999.99999999997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0.81</v>
      </c>
      <c r="G9" s="296"/>
      <c r="H9" s="296"/>
      <c r="I9" s="3"/>
      <c r="J9" s="51"/>
      <c r="K9" s="162" t="str">
        <f>Лист2!A4</f>
        <v xml:space="preserve">Мобільний-БОНУС СК, 60 міс. 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 xml:space="preserve">Мобільний-БОНУС СК, 48 міс. </v>
      </c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</v>
      </c>
      <c r="G11" s="296"/>
      <c r="H11" s="296"/>
      <c r="I11" s="3"/>
      <c r="J11" s="51"/>
      <c r="K11" s="162" t="str">
        <f>Лист2!A6</f>
        <v xml:space="preserve">Мобільний-БОНУС СК, 36 міс. 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 xml:space="preserve">Мобільний-БОНУС СК, 24 міс. 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 t="str">
        <f>Лист2!A8</f>
        <v xml:space="preserve">Мобільний-БОНУС СК, 18 міс. 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str">
        <f>Лист2!A9</f>
        <v xml:space="preserve">Мобільний-БОНУС СК, 12 міс. 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60</v>
      </c>
      <c r="G15" s="296"/>
      <c r="H15" s="296"/>
      <c r="I15" s="3"/>
      <c r="J15" s="51"/>
      <c r="K15" s="162" t="str">
        <f>Лист2!A10</f>
        <v xml:space="preserve">Мобільний-БОНУС, 60 міс. 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 t="str">
        <f>Лист2!A11</f>
        <v xml:space="preserve">Мобільний-БОНУС, 48 міс. 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200000</v>
      </c>
      <c r="F17" s="61"/>
      <c r="G17" s="120"/>
      <c r="H17" s="11"/>
      <c r="I17" s="1"/>
      <c r="J17" s="124"/>
      <c r="K17" s="162" t="str">
        <f>Лист2!A12</f>
        <v xml:space="preserve">Мобільний-БОНУС, 36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13773.508970218367</v>
      </c>
      <c r="G18" s="299"/>
      <c r="H18" s="300"/>
      <c r="I18" s="133"/>
      <c r="J18" s="52"/>
      <c r="K18" s="162" t="str">
        <f>Лист2!A13</f>
        <v xml:space="preserve">Мобільний-БОНУС, 24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Лист2!A14</f>
        <v xml:space="preserve">Мобільний-БОНУС, 18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626410.5382131018</v>
      </c>
      <c r="G20" s="301"/>
      <c r="H20" s="301"/>
      <c r="I20" s="1"/>
      <c r="J20" s="53"/>
      <c r="K20" s="162" t="str">
        <f>Лист2!A15</f>
        <v xml:space="preserve">Мобільний-БОНУС, 12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Лист2!A16</f>
        <v xml:space="preserve">На Старт-Позитив, 60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826410.5382131018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1.1849777579307559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-200000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273.50897021836687</v>
      </c>
      <c r="E29" s="194">
        <v>0</v>
      </c>
      <c r="F29" s="194">
        <f>IFERROR(IPMT($F$9/12,B29,$F$15,-$F$7),0)</f>
        <v>13499.999999999998</v>
      </c>
      <c r="G29" s="283">
        <f>SUM(D29:F29)</f>
        <v>13773.508970218365</v>
      </c>
      <c r="H29" s="284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291.9708257081067</v>
      </c>
      <c r="E30" s="196">
        <v>0</v>
      </c>
      <c r="F30" s="196">
        <f t="shared" ref="F30:F88" si="2">IFERROR(IPMT($F$9/12,B30,$F$15,-$F$7),0)</f>
        <v>13481.538144510259</v>
      </c>
      <c r="G30" s="302">
        <f t="shared" ref="G30:G88" si="3">SUM(D30:F30)</f>
        <v>13773.508970218367</v>
      </c>
      <c r="H30" s="307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311.67885644340384</v>
      </c>
      <c r="E31" s="196">
        <v>0</v>
      </c>
      <c r="F31" s="196">
        <f t="shared" si="2"/>
        <v>13461.83011377496</v>
      </c>
      <c r="G31" s="302">
        <f t="shared" si="3"/>
        <v>13773.508970218365</v>
      </c>
      <c r="H31" s="307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332.71717925333371</v>
      </c>
      <c r="E32" s="196">
        <v>0</v>
      </c>
      <c r="F32" s="196">
        <f t="shared" si="2"/>
        <v>13440.791790965033</v>
      </c>
      <c r="G32" s="302">
        <f t="shared" si="3"/>
        <v>13773.508970218367</v>
      </c>
      <c r="H32" s="307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355.17558885293357</v>
      </c>
      <c r="E33" s="196">
        <v>0</v>
      </c>
      <c r="F33" s="196">
        <f t="shared" si="2"/>
        <v>13418.333381365432</v>
      </c>
      <c r="G33" s="302">
        <f t="shared" si="3"/>
        <v>13773.508970218365</v>
      </c>
      <c r="H33" s="307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379.14994110050662</v>
      </c>
      <c r="E34" s="196">
        <v>0</v>
      </c>
      <c r="F34" s="196">
        <f t="shared" si="2"/>
        <v>13394.359029117859</v>
      </c>
      <c r="G34" s="302">
        <f t="shared" si="3"/>
        <v>13773.508970218365</v>
      </c>
      <c r="H34" s="307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404.74256212479088</v>
      </c>
      <c r="E35" s="196">
        <v>0</v>
      </c>
      <c r="F35" s="196">
        <f t="shared" si="2"/>
        <v>13368.766408093576</v>
      </c>
      <c r="G35" s="302">
        <f t="shared" si="3"/>
        <v>13773.508970218367</v>
      </c>
      <c r="H35" s="307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432.06268506821425</v>
      </c>
      <c r="E36" s="196">
        <v>0</v>
      </c>
      <c r="F36" s="196">
        <f t="shared" si="2"/>
        <v>13341.446285150152</v>
      </c>
      <c r="G36" s="302">
        <f t="shared" si="3"/>
        <v>13773.508970218367</v>
      </c>
      <c r="H36" s="307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461.22691631031876</v>
      </c>
      <c r="E37" s="196">
        <v>0</v>
      </c>
      <c r="F37" s="196">
        <f t="shared" si="2"/>
        <v>13312.282053908046</v>
      </c>
      <c r="G37" s="302">
        <f t="shared" si="3"/>
        <v>13773.508970218365</v>
      </c>
      <c r="H37" s="307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492.35973316126535</v>
      </c>
      <c r="E38" s="196">
        <v>0</v>
      </c>
      <c r="F38" s="196">
        <f t="shared" si="2"/>
        <v>13281.149237057101</v>
      </c>
      <c r="G38" s="302">
        <f t="shared" si="3"/>
        <v>13773.508970218367</v>
      </c>
      <c r="H38" s="307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525.59401514965066</v>
      </c>
      <c r="E39" s="196">
        <v>0</v>
      </c>
      <c r="F39" s="196">
        <f t="shared" si="2"/>
        <v>13247.914955068714</v>
      </c>
      <c r="G39" s="302">
        <f t="shared" si="3"/>
        <v>13773.508970218365</v>
      </c>
      <c r="H39" s="307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561.07161117225201</v>
      </c>
      <c r="E40" s="196">
        <v>0</v>
      </c>
      <c r="F40" s="196">
        <f t="shared" si="2"/>
        <v>13212.437359046115</v>
      </c>
      <c r="G40" s="302">
        <f t="shared" si="3"/>
        <v>13773.508970218367</v>
      </c>
      <c r="H40" s="307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598.94394492637912</v>
      </c>
      <c r="E41" s="196">
        <v>0</v>
      </c>
      <c r="F41" s="196">
        <f t="shared" si="2"/>
        <v>13174.565025291988</v>
      </c>
      <c r="G41" s="302">
        <f t="shared" si="3"/>
        <v>13773.508970218367</v>
      </c>
      <c r="H41" s="307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639.37266120890979</v>
      </c>
      <c r="E42" s="196">
        <v>0</v>
      </c>
      <c r="F42" s="196">
        <f t="shared" si="2"/>
        <v>13134.136309009455</v>
      </c>
      <c r="G42" s="302">
        <f t="shared" si="3"/>
        <v>13773.508970218365</v>
      </c>
      <c r="H42" s="307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682.53031584051121</v>
      </c>
      <c r="E43" s="196">
        <v>0</v>
      </c>
      <c r="F43" s="196">
        <f t="shared" si="2"/>
        <v>13090.978654377855</v>
      </c>
      <c r="G43" s="302">
        <f t="shared" si="3"/>
        <v>13773.508970218367</v>
      </c>
      <c r="H43" s="307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728.60111215974541</v>
      </c>
      <c r="E44" s="196">
        <v>0</v>
      </c>
      <c r="F44" s="196">
        <f t="shared" si="2"/>
        <v>13044.907858058619</v>
      </c>
      <c r="G44" s="302">
        <f t="shared" si="3"/>
        <v>13773.508970218365</v>
      </c>
      <c r="H44" s="307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777.78168723052829</v>
      </c>
      <c r="E45" s="196">
        <v>0</v>
      </c>
      <c r="F45" s="196">
        <f t="shared" si="2"/>
        <v>12995.727282987837</v>
      </c>
      <c r="G45" s="302">
        <f t="shared" si="3"/>
        <v>13773.508970218365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830.28195111858918</v>
      </c>
      <c r="E46" s="196">
        <v>0</v>
      </c>
      <c r="F46" s="196">
        <f t="shared" si="2"/>
        <v>12943.227019099777</v>
      </c>
      <c r="G46" s="302">
        <f t="shared" si="3"/>
        <v>13773.508970218367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886.32598281909384</v>
      </c>
      <c r="E47" s="196">
        <v>0</v>
      </c>
      <c r="F47" s="196">
        <f t="shared" si="2"/>
        <v>12887.18298739927</v>
      </c>
      <c r="G47" s="302">
        <f t="shared" si="3"/>
        <v>13773.508970218363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946.15298665938292</v>
      </c>
      <c r="E48" s="196">
        <v>0</v>
      </c>
      <c r="F48" s="196">
        <f t="shared" si="2"/>
        <v>12827.355983558982</v>
      </c>
      <c r="G48" s="302">
        <f t="shared" si="3"/>
        <v>13773.508970218365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1010.0183132588913</v>
      </c>
      <c r="E49" s="196">
        <v>0</v>
      </c>
      <c r="F49" s="196">
        <f t="shared" si="2"/>
        <v>12763.490656959475</v>
      </c>
      <c r="G49" s="302">
        <f t="shared" si="3"/>
        <v>13773.508970218367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1078.1945494038659</v>
      </c>
      <c r="E50" s="196">
        <v>0</v>
      </c>
      <c r="F50" s="196">
        <f t="shared" si="2"/>
        <v>12695.3144208145</v>
      </c>
      <c r="G50" s="302">
        <f t="shared" si="3"/>
        <v>13773.508970218367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1150.9726814886271</v>
      </c>
      <c r="E51" s="196">
        <v>0</v>
      </c>
      <c r="F51" s="196">
        <f t="shared" si="2"/>
        <v>12622.536288729738</v>
      </c>
      <c r="G51" s="302">
        <f t="shared" si="3"/>
        <v>13773.508970218365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1228.6633374891094</v>
      </c>
      <c r="E52" s="196">
        <v>0</v>
      </c>
      <c r="F52" s="196">
        <f t="shared" si="2"/>
        <v>12544.845632729257</v>
      </c>
      <c r="G52" s="302">
        <f t="shared" si="3"/>
        <v>13773.508970218367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1311.5981127696245</v>
      </c>
      <c r="E53" s="196">
        <v>0</v>
      </c>
      <c r="F53" s="196">
        <f t="shared" si="2"/>
        <v>12461.91085744874</v>
      </c>
      <c r="G53" s="302">
        <f t="shared" si="3"/>
        <v>13773.508970218365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1400.1309853815744</v>
      </c>
      <c r="E54" s="196">
        <v>0</v>
      </c>
      <c r="F54" s="196">
        <f t="shared" si="2"/>
        <v>12373.37798483679</v>
      </c>
      <c r="G54" s="302">
        <f t="shared" si="3"/>
        <v>13773.508970218365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1494.6398268948301</v>
      </c>
      <c r="E55" s="196">
        <v>0</v>
      </c>
      <c r="F55" s="196">
        <f t="shared" si="2"/>
        <v>12278.869143323534</v>
      </c>
      <c r="G55" s="302">
        <f t="shared" si="3"/>
        <v>13773.508970218365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1595.5280152102314</v>
      </c>
      <c r="E56" s="196">
        <v>0</v>
      </c>
      <c r="F56" s="196">
        <f t="shared" si="2"/>
        <v>12177.980955008134</v>
      </c>
      <c r="G56" s="302">
        <f t="shared" si="3"/>
        <v>13773.508970218365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1703.2261562369222</v>
      </c>
      <c r="E57" s="196">
        <v>0</v>
      </c>
      <c r="F57" s="196">
        <f t="shared" si="2"/>
        <v>12070.282813981445</v>
      </c>
      <c r="G57" s="302">
        <f t="shared" si="3"/>
        <v>13773.508970218367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1818.1939217829145</v>
      </c>
      <c r="E58" s="196">
        <v>0</v>
      </c>
      <c r="F58" s="196">
        <f t="shared" si="2"/>
        <v>11955.31504843545</v>
      </c>
      <c r="G58" s="302">
        <f t="shared" si="3"/>
        <v>13773.508970218365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1940.9220115032606</v>
      </c>
      <c r="E59" s="196">
        <v>0</v>
      </c>
      <c r="F59" s="196">
        <f t="shared" si="2"/>
        <v>11832.586958715105</v>
      </c>
      <c r="G59" s="302">
        <f t="shared" si="3"/>
        <v>13773.508970218365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2071.9342472797312</v>
      </c>
      <c r="E60" s="196">
        <v>0</v>
      </c>
      <c r="F60" s="196">
        <f t="shared" si="2"/>
        <v>11701.574722938636</v>
      </c>
      <c r="G60" s="302">
        <f t="shared" si="3"/>
        <v>13773.508970218367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2211.789808971113</v>
      </c>
      <c r="E61" s="196">
        <v>0</v>
      </c>
      <c r="F61" s="196">
        <f t="shared" si="2"/>
        <v>11561.719161247252</v>
      </c>
      <c r="G61" s="302">
        <f t="shared" si="3"/>
        <v>13773.508970218365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2361.0856210766633</v>
      </c>
      <c r="E62" s="196">
        <v>0</v>
      </c>
      <c r="F62" s="196">
        <f t="shared" si="2"/>
        <v>11412.423349141704</v>
      </c>
      <c r="G62" s="302">
        <f t="shared" si="3"/>
        <v>13773.508970218367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2520.4589004993381</v>
      </c>
      <c r="E63" s="196">
        <v>0</v>
      </c>
      <c r="F63" s="196">
        <f t="shared" si="2"/>
        <v>11253.050069719029</v>
      </c>
      <c r="G63" s="302">
        <f t="shared" si="3"/>
        <v>13773.508970218367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2690.5898762830429</v>
      </c>
      <c r="E64" s="196">
        <v>0</v>
      </c>
      <c r="F64" s="196">
        <f t="shared" si="2"/>
        <v>11082.919093935323</v>
      </c>
      <c r="G64" s="302">
        <f t="shared" si="3"/>
        <v>13773.508970218365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2872.2046929321486</v>
      </c>
      <c r="E65" s="196">
        <v>0</v>
      </c>
      <c r="F65" s="196">
        <f t="shared" si="2"/>
        <v>10901.304277286217</v>
      </c>
      <c r="G65" s="302">
        <f t="shared" si="3"/>
        <v>13773.508970218365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3066.0785097050689</v>
      </c>
      <c r="E66" s="196">
        <v>0</v>
      </c>
      <c r="F66" s="196">
        <f t="shared" si="2"/>
        <v>10707.430460513297</v>
      </c>
      <c r="G66" s="302">
        <f t="shared" si="3"/>
        <v>13773.508970218365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3273.0388091101609</v>
      </c>
      <c r="E67" s="196">
        <v>0</v>
      </c>
      <c r="F67" s="196">
        <f t="shared" si="2"/>
        <v>10500.470161108206</v>
      </c>
      <c r="G67" s="302">
        <f t="shared" si="3"/>
        <v>13773.508970218367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3493.9689287250972</v>
      </c>
      <c r="E68" s="196">
        <v>0</v>
      </c>
      <c r="F68" s="196">
        <f t="shared" si="2"/>
        <v>10279.540041493268</v>
      </c>
      <c r="G68" s="302">
        <f t="shared" si="3"/>
        <v>13773.508970218365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3729.8118314140415</v>
      </c>
      <c r="E69" s="196">
        <v>0</v>
      </c>
      <c r="F69" s="196">
        <f t="shared" si="2"/>
        <v>10043.697138804326</v>
      </c>
      <c r="G69" s="302">
        <f t="shared" si="3"/>
        <v>13773.508970218367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3981.574130034488</v>
      </c>
      <c r="E70" s="196">
        <v>0</v>
      </c>
      <c r="F70" s="196">
        <f t="shared" si="2"/>
        <v>9791.9348401838779</v>
      </c>
      <c r="G70" s="302">
        <f t="shared" si="3"/>
        <v>13773.508970218365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4250.3303838118172</v>
      </c>
      <c r="E71" s="196">
        <v>0</v>
      </c>
      <c r="F71" s="196">
        <f t="shared" si="2"/>
        <v>9523.1785864065496</v>
      </c>
      <c r="G71" s="302">
        <f t="shared" si="3"/>
        <v>13773.508970218367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4537.2276847191142</v>
      </c>
      <c r="E72" s="196">
        <v>0</v>
      </c>
      <c r="F72" s="196">
        <f t="shared" si="2"/>
        <v>9236.2812854992517</v>
      </c>
      <c r="G72" s="302">
        <f t="shared" si="3"/>
        <v>13773.508970218365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4843.4905534376539</v>
      </c>
      <c r="E73" s="196">
        <v>0</v>
      </c>
      <c r="F73" s="196">
        <f t="shared" si="2"/>
        <v>8930.018416780711</v>
      </c>
      <c r="G73" s="302">
        <f t="shared" si="3"/>
        <v>13773.508970218365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5170.4261657946963</v>
      </c>
      <c r="E74" s="196">
        <v>0</v>
      </c>
      <c r="F74" s="196">
        <f t="shared" si="2"/>
        <v>8603.0828044236678</v>
      </c>
      <c r="G74" s="302">
        <f t="shared" si="3"/>
        <v>13773.508970218365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5519.4299319858374</v>
      </c>
      <c r="E75" s="196">
        <v>0</v>
      </c>
      <c r="F75" s="196">
        <f t="shared" si="2"/>
        <v>8254.0790382325285</v>
      </c>
      <c r="G75" s="302">
        <f t="shared" si="3"/>
        <v>13773.508970218365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5891.9914523948828</v>
      </c>
      <c r="E76" s="196">
        <v>0</v>
      </c>
      <c r="F76" s="196">
        <f t="shared" si="2"/>
        <v>7881.5175178234831</v>
      </c>
      <c r="G76" s="302">
        <f t="shared" si="3"/>
        <v>13773.508970218365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6289.7008754315366</v>
      </c>
      <c r="E77" s="196">
        <v>0</v>
      </c>
      <c r="F77" s="196">
        <f t="shared" si="2"/>
        <v>7483.8080947868293</v>
      </c>
      <c r="G77" s="302">
        <f t="shared" si="3"/>
        <v>13773.508970218365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6714.2556845231647</v>
      </c>
      <c r="E78" s="196">
        <v>0</v>
      </c>
      <c r="F78" s="196">
        <f t="shared" si="2"/>
        <v>7059.2532856952012</v>
      </c>
      <c r="G78" s="302">
        <f t="shared" si="3"/>
        <v>13773.508970218365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7167.4679432284793</v>
      </c>
      <c r="E79" s="196">
        <v>0</v>
      </c>
      <c r="F79" s="196">
        <f t="shared" si="2"/>
        <v>6606.0410269898866</v>
      </c>
      <c r="G79" s="302">
        <f t="shared" si="3"/>
        <v>13773.508970218365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7651.2720293964012</v>
      </c>
      <c r="E80" s="196">
        <v>0</v>
      </c>
      <c r="F80" s="196">
        <f t="shared" si="2"/>
        <v>6122.2369408219638</v>
      </c>
      <c r="G80" s="302">
        <f t="shared" si="3"/>
        <v>13773.508970218365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8167.7328913806587</v>
      </c>
      <c r="E81" s="196">
        <v>0</v>
      </c>
      <c r="F81" s="196">
        <f t="shared" si="2"/>
        <v>5605.7760788377082</v>
      </c>
      <c r="G81" s="302">
        <f t="shared" si="3"/>
        <v>13773.508970218367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8719.0548615488533</v>
      </c>
      <c r="E82" s="196">
        <v>0</v>
      </c>
      <c r="F82" s="196">
        <f t="shared" si="2"/>
        <v>5054.4541086695144</v>
      </c>
      <c r="G82" s="302">
        <f t="shared" si="3"/>
        <v>13773.508970218369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9307.5910647034016</v>
      </c>
      <c r="E83" s="196">
        <v>0</v>
      </c>
      <c r="F83" s="196">
        <f t="shared" si="2"/>
        <v>4465.9179055149652</v>
      </c>
      <c r="G83" s="302">
        <f t="shared" si="3"/>
        <v>13773.508970218367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9935.8534615708813</v>
      </c>
      <c r="E84" s="196">
        <v>0</v>
      </c>
      <c r="F84" s="196">
        <f t="shared" si="2"/>
        <v>3837.6555086474864</v>
      </c>
      <c r="G84" s="302">
        <f t="shared" si="3"/>
        <v>13773.508970218369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10606.523570226916</v>
      </c>
      <c r="E85" s="196">
        <v>0</v>
      </c>
      <c r="F85" s="196">
        <f t="shared" si="2"/>
        <v>3166.9853999914517</v>
      </c>
      <c r="G85" s="302">
        <f t="shared" si="3"/>
        <v>13773.508970218369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11322.463911217232</v>
      </c>
      <c r="E86" s="196">
        <v>0</v>
      </c>
      <c r="F86" s="196">
        <f t="shared" si="2"/>
        <v>2451.0450590011351</v>
      </c>
      <c r="G86" s="302">
        <f t="shared" si="3"/>
        <v>13773.508970218367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12086.730225224395</v>
      </c>
      <c r="E87" s="196">
        <v>0</v>
      </c>
      <c r="F87" s="196">
        <f t="shared" si="2"/>
        <v>1686.7787449939717</v>
      </c>
      <c r="G87" s="302">
        <f t="shared" si="3"/>
        <v>13773.508970218367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12902.584515427043</v>
      </c>
      <c r="E88" s="210">
        <v>0</v>
      </c>
      <c r="F88" s="210">
        <f t="shared" si="2"/>
        <v>870.92445479132516</v>
      </c>
      <c r="G88" s="310">
        <f t="shared" si="3"/>
        <v>13773.508970218369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199999.99999999997</v>
      </c>
      <c r="E89" s="206">
        <f>SUM(E29:E88)</f>
        <v>0</v>
      </c>
      <c r="F89" s="206">
        <f>SUM(F29:F88)</f>
        <v>626410.53821310215</v>
      </c>
      <c r="G89" s="308">
        <f>SUM(G29:H88)</f>
        <v>826410.5382131018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$K$15:$K$20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59" t="s">
        <v>70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1" t="e">
        <f>IF(E3="x","Збільшіть суму",IF(E3="y","Зменшіть суму",""))</f>
        <v>#N/A</v>
      </c>
      <c r="G3" s="77">
        <f>Назви!B35</f>
        <v>30.4</v>
      </c>
      <c r="H3" s="263" t="e">
        <f>VLOOKUP(H$2,Лист2!$A:$G,7,0)</f>
        <v>#N/A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 t="e">
        <f>VLOOKUP(H$2,Лист2!$A:$G,4,0)</f>
        <v>#N/A</v>
      </c>
      <c r="G9" s="296"/>
      <c r="H9" s="29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 t="e">
        <f>VLOOKUP(H$2,Лист2!$A:$G,5,0)</f>
        <v>#N/A</v>
      </c>
      <c r="G11" s="296"/>
      <c r="H11" s="29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 t="e">
        <f>VLOOKUP(H$2,Лист2!$A:$G,6,0)</f>
        <v>#N/A</v>
      </c>
      <c r="G13" s="296"/>
      <c r="H13" s="29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 t="e">
        <f>VLOOKUP(H$2,Лист2!$A:$G,3,0)</f>
        <v>#N/A</v>
      </c>
      <c r="G15" s="296"/>
      <c r="H15" s="29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 t="e">
        <f>PMT(F9/12,F15,-E17)+F13*E17</f>
        <v>#N/A</v>
      </c>
      <c r="G18" s="299"/>
      <c r="H18" s="300"/>
      <c r="I18" s="133"/>
      <c r="J18" s="52"/>
      <c r="K18" s="162" t="str">
        <f>Лист2!A6</f>
        <v xml:space="preserve">Мобільний-БОНУС СК,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Лист2!A7</f>
        <v xml:space="preserve">Мобільний-БОНУС СК,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 t="e">
        <f>G89-E3</f>
        <v>#N/A</v>
      </c>
      <c r="G20" s="301"/>
      <c r="H20" s="301"/>
      <c r="I20" s="1"/>
      <c r="J20" s="53"/>
      <c r="K20" s="162" t="str">
        <f>Лист2!A8</f>
        <v xml:space="preserve">Мобільний-БОНУС СК, 18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Лист2!A9</f>
        <v xml:space="preserve">Мобільний-БОНУС СК,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 t="e">
        <f>E3+F20</f>
        <v>#N/A</v>
      </c>
      <c r="G22" s="296"/>
      <c r="H22" s="29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 t="e">
        <f>-1*E3</f>
        <v>#N/A</v>
      </c>
      <c r="H28" s="29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302" t="e">
        <f>SUM(D29:F29)</f>
        <v>#N/A</v>
      </c>
      <c r="H29" s="30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302" t="e">
        <f t="shared" ref="G30:G88" si="1">SUM(D30:F30)</f>
        <v>#N/A</v>
      </c>
      <c r="H30" s="30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302" t="e">
        <f t="shared" si="1"/>
        <v>#N/A</v>
      </c>
      <c r="H31" s="30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302" t="e">
        <f t="shared" si="1"/>
        <v>#N/A</v>
      </c>
      <c r="H32" s="30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302" t="e">
        <f t="shared" si="1"/>
        <v>#N/A</v>
      </c>
      <c r="H33" s="30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302" t="e">
        <f t="shared" si="1"/>
        <v>#N/A</v>
      </c>
      <c r="H34" s="30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302" t="e">
        <f t="shared" si="1"/>
        <v>#N/A</v>
      </c>
      <c r="H35" s="30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302" t="e">
        <f t="shared" si="1"/>
        <v>#N/A</v>
      </c>
      <c r="H36" s="30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302" t="e">
        <f t="shared" si="1"/>
        <v>#N/A</v>
      </c>
      <c r="H37" s="30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302" t="e">
        <f t="shared" si="1"/>
        <v>#N/A</v>
      </c>
      <c r="H38" s="30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302" t="e">
        <f t="shared" si="1"/>
        <v>#N/A</v>
      </c>
      <c r="H39" s="30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302" t="e">
        <f t="shared" si="1"/>
        <v>#N/A</v>
      </c>
      <c r="H40" s="30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302" t="e">
        <f t="shared" si="1"/>
        <v>#N/A</v>
      </c>
      <c r="H41" s="30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302" t="e">
        <f t="shared" si="1"/>
        <v>#N/A</v>
      </c>
      <c r="H42" s="30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302" t="e">
        <f t="shared" si="1"/>
        <v>#N/A</v>
      </c>
      <c r="H43" s="30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302" t="e">
        <f t="shared" si="1"/>
        <v>#N/A</v>
      </c>
      <c r="H44" s="30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302" t="e">
        <f t="shared" si="1"/>
        <v>#N/A</v>
      </c>
      <c r="H45" s="30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302" t="e">
        <f t="shared" si="1"/>
        <v>#N/A</v>
      </c>
      <c r="H46" s="30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302" t="e">
        <f t="shared" si="1"/>
        <v>#N/A</v>
      </c>
      <c r="H47" s="30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302" t="e">
        <f t="shared" si="1"/>
        <v>#N/A</v>
      </c>
      <c r="H48" s="30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302" t="e">
        <f t="shared" si="1"/>
        <v>#N/A</v>
      </c>
      <c r="H49" s="30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302" t="e">
        <f t="shared" si="1"/>
        <v>#N/A</v>
      </c>
      <c r="H50" s="30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302" t="e">
        <f t="shared" si="1"/>
        <v>#N/A</v>
      </c>
      <c r="H51" s="302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302" t="e">
        <f t="shared" si="1"/>
        <v>#N/A</v>
      </c>
      <c r="H52" s="302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302" t="e">
        <f t="shared" si="1"/>
        <v>#N/A</v>
      </c>
      <c r="H53" s="302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302" t="e">
        <f t="shared" si="1"/>
        <v>#N/A</v>
      </c>
      <c r="H54" s="302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302" t="e">
        <f t="shared" si="1"/>
        <v>#N/A</v>
      </c>
      <c r="H55" s="302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302" t="e">
        <f t="shared" si="1"/>
        <v>#N/A</v>
      </c>
      <c r="H56" s="302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302" t="e">
        <f t="shared" si="1"/>
        <v>#N/A</v>
      </c>
      <c r="H57" s="30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302" t="e">
        <f t="shared" si="1"/>
        <v>#N/A</v>
      </c>
      <c r="H58" s="30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302" t="e">
        <f t="shared" si="1"/>
        <v>#N/A</v>
      </c>
      <c r="H59" s="30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302" t="e">
        <f t="shared" si="1"/>
        <v>#N/A</v>
      </c>
      <c r="H60" s="30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302" t="e">
        <f t="shared" si="1"/>
        <v>#N/A</v>
      </c>
      <c r="H61" s="30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302" t="e">
        <f t="shared" si="1"/>
        <v>#N/A</v>
      </c>
      <c r="H62" s="30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302" t="e">
        <f t="shared" si="1"/>
        <v>#N/A</v>
      </c>
      <c r="H63" s="30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302" t="e">
        <f t="shared" si="1"/>
        <v>#N/A</v>
      </c>
      <c r="H64" s="30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302" t="e">
        <f t="shared" si="1"/>
        <v>#N/A</v>
      </c>
      <c r="H65" s="30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302" t="e">
        <f t="shared" si="1"/>
        <v>#N/A</v>
      </c>
      <c r="H66" s="30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302" t="e">
        <f t="shared" si="1"/>
        <v>#N/A</v>
      </c>
      <c r="H67" s="30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302" t="e">
        <f t="shared" si="1"/>
        <v>#N/A</v>
      </c>
      <c r="H68" s="30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302" t="e">
        <f t="shared" si="1"/>
        <v>#N/A</v>
      </c>
      <c r="H69" s="30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302" t="e">
        <f t="shared" si="1"/>
        <v>#N/A</v>
      </c>
      <c r="H70" s="30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302" t="e">
        <f t="shared" si="1"/>
        <v>#N/A</v>
      </c>
      <c r="H71" s="30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302" t="e">
        <f t="shared" si="1"/>
        <v>#N/A</v>
      </c>
      <c r="H72" s="30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302" t="e">
        <f t="shared" si="1"/>
        <v>#N/A</v>
      </c>
      <c r="H73" s="30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302" t="e">
        <f t="shared" si="1"/>
        <v>#N/A</v>
      </c>
      <c r="H74" s="30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302" t="e">
        <f t="shared" si="1"/>
        <v>#N/A</v>
      </c>
      <c r="H75" s="30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302" t="e">
        <f t="shared" si="1"/>
        <v>#N/A</v>
      </c>
      <c r="H76" s="30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302" t="e">
        <f t="shared" si="1"/>
        <v>#N/A</v>
      </c>
      <c r="H77" s="30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302" t="e">
        <f t="shared" si="1"/>
        <v>#N/A</v>
      </c>
      <c r="H78" s="30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302" t="e">
        <f t="shared" si="1"/>
        <v>#N/A</v>
      </c>
      <c r="H79" s="30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302" t="e">
        <f t="shared" si="1"/>
        <v>#N/A</v>
      </c>
      <c r="H80" s="30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302" t="e">
        <f t="shared" si="1"/>
        <v>#N/A</v>
      </c>
      <c r="H81" s="30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302" t="e">
        <f t="shared" si="1"/>
        <v>#N/A</v>
      </c>
      <c r="H82" s="30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302" t="e">
        <f t="shared" si="1"/>
        <v>#N/A</v>
      </c>
      <c r="H83" s="30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302" t="e">
        <f t="shared" si="1"/>
        <v>#N/A</v>
      </c>
      <c r="H84" s="30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302" t="e">
        <f t="shared" si="1"/>
        <v>#N/A</v>
      </c>
      <c r="H85" s="30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302" t="e">
        <f t="shared" si="1"/>
        <v>#N/A</v>
      </c>
      <c r="H86" s="30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302" t="e">
        <f t="shared" si="1"/>
        <v>#N/A</v>
      </c>
      <c r="H87" s="30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306" t="e">
        <f t="shared" si="1"/>
        <v>#N/A</v>
      </c>
      <c r="H88" s="306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304" t="e">
        <f>SUM(G29:H88)</f>
        <v>#N/A</v>
      </c>
      <c r="H89" s="30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8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2" t="s">
        <v>80</v>
      </c>
      <c r="I1" s="292"/>
    </row>
    <row r="2" spans="1:29" ht="12.75" customHeight="1" x14ac:dyDescent="0.2">
      <c r="A2" s="2"/>
      <c r="B2" s="61"/>
      <c r="C2" s="61"/>
      <c r="D2" s="61"/>
      <c r="E2" s="139">
        <f>VLOOKUP('На Старт-Позитив'!H2,Лист2!A:O,14,FALSE)</f>
        <v>5000</v>
      </c>
      <c r="F2" s="126">
        <f>VLOOKUP(H$2,Лист2!$A:$H,2,0)</f>
        <v>300000</v>
      </c>
      <c r="G2" s="185">
        <f ca="1">TODAY()</f>
        <v>45869</v>
      </c>
      <c r="H2" s="259" t="s">
        <v>110</v>
      </c>
      <c r="I2" s="26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1" t="str">
        <f>IF(E3="x","Збільшіть суму",IF(E3="y","Зменшіть суму",""))</f>
        <v/>
      </c>
      <c r="G3" s="77">
        <f>Назви!B35</f>
        <v>30.4</v>
      </c>
      <c r="H3" s="263" t="str">
        <f>VLOOKUP(H$2,Лист2!$A:$H,7,0)</f>
        <v>max. 300000 грн.</v>
      </c>
      <c r="I3" s="264"/>
      <c r="J3" s="50"/>
    </row>
    <row r="4" spans="1:29" ht="9" customHeight="1" thickBot="1" x14ac:dyDescent="0.25">
      <c r="A4" s="2"/>
      <c r="B4" s="2"/>
      <c r="C4" s="2"/>
      <c r="D4" s="2"/>
      <c r="E4" s="139"/>
      <c r="F4" s="261"/>
      <c r="G4" s="42"/>
      <c r="H4" s="188"/>
      <c r="I4" s="50"/>
      <c r="J4" s="50"/>
      <c r="K4" s="69"/>
    </row>
    <row r="5" spans="1:29" ht="21" customHeight="1" thickBot="1" x14ac:dyDescent="0.25">
      <c r="A5" s="1"/>
      <c r="B5" s="293" t="s">
        <v>82</v>
      </c>
      <c r="C5" s="294"/>
      <c r="D5" s="294"/>
      <c r="E5" s="295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68" t="s">
        <v>81</v>
      </c>
      <c r="C7" s="269"/>
      <c r="D7" s="269"/>
      <c r="E7" s="270"/>
      <c r="F7" s="13">
        <f>D89</f>
        <v>200000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68" t="str">
        <f>Назви!A3</f>
        <v>Процентна ставка базова, % річних</v>
      </c>
      <c r="C9" s="269">
        <f>Назви!B3</f>
        <v>0</v>
      </c>
      <c r="D9" s="269">
        <f>Назви!C3</f>
        <v>0</v>
      </c>
      <c r="E9" s="270">
        <f>Назви!D3</f>
        <v>0</v>
      </c>
      <c r="F9" s="38">
        <f>VLOOKUP(H$2,Лист2!$A:$H,4,0)</f>
        <v>0.65</v>
      </c>
      <c r="G9" s="296"/>
      <c r="H9" s="296"/>
      <c r="I9" s="3"/>
      <c r="J9" s="51"/>
      <c r="K9" s="162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/>
    </row>
    <row r="11" spans="1:29" ht="12.6" customHeight="1" x14ac:dyDescent="0.2">
      <c r="A11" s="1"/>
      <c r="B11" s="268" t="str">
        <f>Назви!A7</f>
        <v>Разовий страховий тариф, %</v>
      </c>
      <c r="C11" s="269">
        <f>Назви!B7</f>
        <v>0</v>
      </c>
      <c r="D11" s="269">
        <f>Назви!C7</f>
        <v>0</v>
      </c>
      <c r="E11" s="270">
        <f>Назви!D7</f>
        <v>0</v>
      </c>
      <c r="F11" s="38">
        <f>VLOOKUP(H$2,Лист2!$A:$H,5,0)</f>
        <v>0</v>
      </c>
      <c r="G11" s="296"/>
      <c r="H11" s="296"/>
      <c r="I11" s="3"/>
      <c r="J11" s="51"/>
      <c r="K11" s="162"/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/>
    </row>
    <row r="13" spans="1:29" x14ac:dyDescent="0.2">
      <c r="A13" s="1"/>
      <c r="B13" s="268" t="str">
        <f>Назви!A9</f>
        <v xml:space="preserve">Щомісячна плата за обслуговування кредитної заборгованості, % </v>
      </c>
      <c r="C13" s="269">
        <f>Назви!B9</f>
        <v>0</v>
      </c>
      <c r="D13" s="269">
        <f>Назви!C9</f>
        <v>0</v>
      </c>
      <c r="E13" s="270">
        <f>Назви!D9</f>
        <v>0</v>
      </c>
      <c r="F13" s="38">
        <f>VLOOKUP(H$2,Лист2!$A:$H,6,0)</f>
        <v>0</v>
      </c>
      <c r="G13" s="296"/>
      <c r="H13" s="296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68" t="str">
        <f>Назви!A11</f>
        <v>Термін кредитування (міс.)</v>
      </c>
      <c r="C15" s="269">
        <f>Назви!B11</f>
        <v>0</v>
      </c>
      <c r="D15" s="269">
        <f>Назви!C11</f>
        <v>0</v>
      </c>
      <c r="E15" s="270">
        <f>Назви!D11</f>
        <v>0</v>
      </c>
      <c r="F15" s="64">
        <f>VLOOKUP(H$2,Лист2!$A:$H,3,0)</f>
        <v>12</v>
      </c>
      <c r="G15" s="296"/>
      <c r="H15" s="296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200000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1" t="str">
        <f>Назви!A14</f>
        <v>Орієнтовний платіж, грн.</v>
      </c>
      <c r="C18" s="272">
        <f>Назви!B14</f>
        <v>0</v>
      </c>
      <c r="D18" s="272">
        <f>Назви!C14</f>
        <v>0</v>
      </c>
      <c r="E18" s="273">
        <f>Назви!D14</f>
        <v>0</v>
      </c>
      <c r="F18" s="13">
        <f>PMT(F9/12,F15,-E17)+F13*E17</f>
        <v>23098.438003276628</v>
      </c>
      <c r="G18" s="299"/>
      <c r="H18" s="300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1" t="str">
        <f>Назви!A16</f>
        <v>Орієнтовні загальні витрати за кредитом, грн.</v>
      </c>
      <c r="C20" s="272">
        <f>Назви!B16</f>
        <v>0</v>
      </c>
      <c r="D20" s="272">
        <f>Назви!C16</f>
        <v>0</v>
      </c>
      <c r="E20" s="273">
        <f>Назви!D16</f>
        <v>0</v>
      </c>
      <c r="F20" s="13">
        <f>G89-E3</f>
        <v>77181.256039319502</v>
      </c>
      <c r="G20" s="301"/>
      <c r="H20" s="30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Лист2!A16</f>
        <v xml:space="preserve">На Старт-Позитив, 60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1" t="str">
        <f>Назви!A18</f>
        <v>Орієнтовна загальна вартість кредиту, грн.</v>
      </c>
      <c r="C22" s="272">
        <f>Назви!B18</f>
        <v>0</v>
      </c>
      <c r="D22" s="272">
        <f>Назви!C18</f>
        <v>0</v>
      </c>
      <c r="E22" s="273">
        <f>Назви!D18</f>
        <v>0</v>
      </c>
      <c r="F22" s="13">
        <f>F7+F20</f>
        <v>277181.2560393195</v>
      </c>
      <c r="G22" s="296"/>
      <c r="H22" s="296"/>
      <c r="I22" s="1"/>
      <c r="J22" s="53"/>
      <c r="K22" s="162" t="str">
        <f>Лист2!A17</f>
        <v xml:space="preserve">На Старт-Позитив, 36 міс. 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str">
        <f>Лист2!A18</f>
        <v xml:space="preserve">На Старт-Позитив, 24 міс. 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1" t="str">
        <f>Назви!A20</f>
        <v>Реальна річна процентна ставка, %</v>
      </c>
      <c r="C24" s="272"/>
      <c r="D24" s="272"/>
      <c r="E24" s="273"/>
      <c r="F24" s="38">
        <f ca="1">XIRR(G28:G88,C28:C88)</f>
        <v>0.87610434293746953</v>
      </c>
      <c r="G24" s="17"/>
      <c r="H24" s="18"/>
      <c r="I24" s="1"/>
      <c r="J24" s="1"/>
      <c r="K24" s="162" t="str">
        <f>Лист2!A19</f>
        <v xml:space="preserve">На Старт-Позитив, 12 міс. 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78" t="str">
        <f>Назви!A29</f>
        <v>Орієнтовний порядок повернення кредиту</v>
      </c>
      <c r="C26" s="279"/>
      <c r="D26" s="279"/>
      <c r="E26" s="279"/>
      <c r="F26" s="279"/>
      <c r="G26" s="279"/>
      <c r="H26" s="28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81" t="str">
        <f>Назви!F30</f>
        <v>Сума платежу за розрахунковий період, грн.</v>
      </c>
      <c r="H27" s="28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97">
        <f>-1*E3</f>
        <v>-200000</v>
      </c>
      <c r="H28" s="29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12265.104669943294</v>
      </c>
      <c r="E29" s="194">
        <v>0</v>
      </c>
      <c r="F29" s="194">
        <f>IFERROR(IPMT($F$9/12,B29,$F$15,-$F$7),0)</f>
        <v>10833.333333333334</v>
      </c>
      <c r="G29" s="283">
        <f>SUM(D29:F29)</f>
        <v>23098.438003276628</v>
      </c>
      <c r="H29" s="28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12929.464506231892</v>
      </c>
      <c r="E30" s="196">
        <v>0</v>
      </c>
      <c r="F30" s="196">
        <f t="shared" ref="F30:F88" si="2">IFERROR(IPMT($F$9/12,B30,$F$15,-$F$7),0)</f>
        <v>10168.973497044737</v>
      </c>
      <c r="G30" s="302">
        <f t="shared" ref="G30:G88" si="3">SUM(D30:F30)</f>
        <v>23098.438003276628</v>
      </c>
      <c r="H30" s="30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13629.810500319451</v>
      </c>
      <c r="E31" s="196">
        <v>0</v>
      </c>
      <c r="F31" s="196">
        <f t="shared" si="2"/>
        <v>9468.6275029571734</v>
      </c>
      <c r="G31" s="302">
        <f t="shared" si="3"/>
        <v>23098.438003276624</v>
      </c>
      <c r="H31" s="30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14368.09190242009</v>
      </c>
      <c r="E32" s="196">
        <v>0</v>
      </c>
      <c r="F32" s="196">
        <f t="shared" si="2"/>
        <v>8730.3461008565391</v>
      </c>
      <c r="G32" s="302">
        <f t="shared" si="3"/>
        <v>23098.438003276628</v>
      </c>
      <c r="H32" s="30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15146.363547134508</v>
      </c>
      <c r="E33" s="196">
        <v>0</v>
      </c>
      <c r="F33" s="196">
        <f t="shared" si="2"/>
        <v>7952.074456142117</v>
      </c>
      <c r="G33" s="302">
        <f t="shared" si="3"/>
        <v>23098.438003276624</v>
      </c>
      <c r="H33" s="30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15966.791572604294</v>
      </c>
      <c r="E34" s="196">
        <v>0</v>
      </c>
      <c r="F34" s="196">
        <f t="shared" si="2"/>
        <v>7131.6464306723319</v>
      </c>
      <c r="G34" s="302">
        <f t="shared" si="3"/>
        <v>23098.438003276628</v>
      </c>
      <c r="H34" s="30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16831.659449453691</v>
      </c>
      <c r="E35" s="196">
        <v>0</v>
      </c>
      <c r="F35" s="196">
        <f t="shared" si="2"/>
        <v>6266.7785538229327</v>
      </c>
      <c r="G35" s="302">
        <f t="shared" si="3"/>
        <v>23098.438003276624</v>
      </c>
      <c r="H35" s="30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17743.374336299104</v>
      </c>
      <c r="E36" s="196">
        <v>0</v>
      </c>
      <c r="F36" s="196">
        <f t="shared" si="2"/>
        <v>5355.0636669775231</v>
      </c>
      <c r="G36" s="302">
        <f t="shared" si="3"/>
        <v>23098.438003276628</v>
      </c>
      <c r="H36" s="30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18704.473779515305</v>
      </c>
      <c r="E37" s="196">
        <v>0</v>
      </c>
      <c r="F37" s="196">
        <f t="shared" si="2"/>
        <v>4393.9642237613234</v>
      </c>
      <c r="G37" s="302">
        <f t="shared" si="3"/>
        <v>23098.438003276628</v>
      </c>
      <c r="H37" s="30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19717.632775905717</v>
      </c>
      <c r="E38" s="196">
        <v>0</v>
      </c>
      <c r="F38" s="196">
        <f t="shared" si="2"/>
        <v>3380.8052273709113</v>
      </c>
      <c r="G38" s="302">
        <f t="shared" si="3"/>
        <v>23098.438003276628</v>
      </c>
      <c r="H38" s="30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20785.671217933941</v>
      </c>
      <c r="E39" s="196">
        <v>0</v>
      </c>
      <c r="F39" s="196">
        <f t="shared" si="2"/>
        <v>2312.7667853426847</v>
      </c>
      <c r="G39" s="302">
        <f t="shared" si="3"/>
        <v>23098.438003276628</v>
      </c>
      <c r="H39" s="30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21911.561742238697</v>
      </c>
      <c r="E40" s="196">
        <v>0</v>
      </c>
      <c r="F40" s="196">
        <f t="shared" si="2"/>
        <v>1186.8762610379295</v>
      </c>
      <c r="G40" s="302">
        <f t="shared" si="3"/>
        <v>23098.438003276628</v>
      </c>
      <c r="H40" s="30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0</v>
      </c>
      <c r="E41" s="196">
        <v>0</v>
      </c>
      <c r="F41" s="196">
        <f t="shared" si="2"/>
        <v>0</v>
      </c>
      <c r="G41" s="302">
        <f t="shared" si="3"/>
        <v>0</v>
      </c>
      <c r="H41" s="30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0</v>
      </c>
      <c r="E42" s="196">
        <v>0</v>
      </c>
      <c r="F42" s="196">
        <f t="shared" si="2"/>
        <v>0</v>
      </c>
      <c r="G42" s="302">
        <f t="shared" si="3"/>
        <v>0</v>
      </c>
      <c r="H42" s="30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0</v>
      </c>
      <c r="E43" s="196">
        <v>0</v>
      </c>
      <c r="F43" s="196">
        <f t="shared" si="2"/>
        <v>0</v>
      </c>
      <c r="G43" s="302">
        <f t="shared" si="3"/>
        <v>0</v>
      </c>
      <c r="H43" s="30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0</v>
      </c>
      <c r="E44" s="196">
        <v>0</v>
      </c>
      <c r="F44" s="196">
        <f t="shared" si="2"/>
        <v>0</v>
      </c>
      <c r="G44" s="302">
        <f t="shared" si="3"/>
        <v>0</v>
      </c>
      <c r="H44" s="30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0</v>
      </c>
      <c r="E45" s="196">
        <v>0</v>
      </c>
      <c r="F45" s="196">
        <f t="shared" si="2"/>
        <v>0</v>
      </c>
      <c r="G45" s="302">
        <f t="shared" si="3"/>
        <v>0</v>
      </c>
      <c r="H45" s="30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0</v>
      </c>
      <c r="E46" s="196">
        <v>0</v>
      </c>
      <c r="F46" s="196">
        <f t="shared" si="2"/>
        <v>0</v>
      </c>
      <c r="G46" s="302">
        <f t="shared" si="3"/>
        <v>0</v>
      </c>
      <c r="H46" s="30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0</v>
      </c>
      <c r="E47" s="196">
        <v>0</v>
      </c>
      <c r="F47" s="196">
        <f t="shared" si="2"/>
        <v>0</v>
      </c>
      <c r="G47" s="302">
        <f t="shared" si="3"/>
        <v>0</v>
      </c>
      <c r="H47" s="30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0</v>
      </c>
      <c r="E48" s="196">
        <v>0</v>
      </c>
      <c r="F48" s="196">
        <f t="shared" si="2"/>
        <v>0</v>
      </c>
      <c r="G48" s="302">
        <f t="shared" si="3"/>
        <v>0</v>
      </c>
      <c r="H48" s="30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0</v>
      </c>
      <c r="E49" s="196">
        <v>0</v>
      </c>
      <c r="F49" s="196">
        <f t="shared" si="2"/>
        <v>0</v>
      </c>
      <c r="G49" s="302">
        <f t="shared" si="3"/>
        <v>0</v>
      </c>
      <c r="H49" s="30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0</v>
      </c>
      <c r="E50" s="196">
        <v>0</v>
      </c>
      <c r="F50" s="196">
        <f t="shared" si="2"/>
        <v>0</v>
      </c>
      <c r="G50" s="302">
        <f t="shared" si="3"/>
        <v>0</v>
      </c>
      <c r="H50" s="30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0</v>
      </c>
      <c r="E51" s="196">
        <v>0</v>
      </c>
      <c r="F51" s="196">
        <f t="shared" si="2"/>
        <v>0</v>
      </c>
      <c r="G51" s="302">
        <f t="shared" si="3"/>
        <v>0</v>
      </c>
      <c r="H51" s="307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0</v>
      </c>
      <c r="E52" s="196">
        <v>0</v>
      </c>
      <c r="F52" s="196">
        <f t="shared" si="2"/>
        <v>0</v>
      </c>
      <c r="G52" s="302">
        <f t="shared" si="3"/>
        <v>0</v>
      </c>
      <c r="H52" s="307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0</v>
      </c>
      <c r="E53" s="196">
        <v>0</v>
      </c>
      <c r="F53" s="196">
        <f t="shared" si="2"/>
        <v>0</v>
      </c>
      <c r="G53" s="302">
        <f t="shared" si="3"/>
        <v>0</v>
      </c>
      <c r="H53" s="307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0</v>
      </c>
      <c r="E54" s="196">
        <v>0</v>
      </c>
      <c r="F54" s="196">
        <f t="shared" si="2"/>
        <v>0</v>
      </c>
      <c r="G54" s="302">
        <f t="shared" si="3"/>
        <v>0</v>
      </c>
      <c r="H54" s="307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0</v>
      </c>
      <c r="E55" s="196">
        <v>0</v>
      </c>
      <c r="F55" s="196">
        <f t="shared" si="2"/>
        <v>0</v>
      </c>
      <c r="G55" s="302">
        <f t="shared" si="3"/>
        <v>0</v>
      </c>
      <c r="H55" s="307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0</v>
      </c>
      <c r="E56" s="196">
        <v>0</v>
      </c>
      <c r="F56" s="196">
        <f t="shared" si="2"/>
        <v>0</v>
      </c>
      <c r="G56" s="302">
        <f t="shared" si="3"/>
        <v>0</v>
      </c>
      <c r="H56" s="307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0</v>
      </c>
      <c r="E57" s="196">
        <v>0</v>
      </c>
      <c r="F57" s="196">
        <f t="shared" si="2"/>
        <v>0</v>
      </c>
      <c r="G57" s="302">
        <f t="shared" si="3"/>
        <v>0</v>
      </c>
      <c r="H57" s="30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0</v>
      </c>
      <c r="E58" s="196">
        <v>0</v>
      </c>
      <c r="F58" s="196">
        <f t="shared" si="2"/>
        <v>0</v>
      </c>
      <c r="G58" s="302">
        <f t="shared" si="3"/>
        <v>0</v>
      </c>
      <c r="H58" s="30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0</v>
      </c>
      <c r="E59" s="196">
        <v>0</v>
      </c>
      <c r="F59" s="196">
        <f t="shared" si="2"/>
        <v>0</v>
      </c>
      <c r="G59" s="302">
        <f t="shared" si="3"/>
        <v>0</v>
      </c>
      <c r="H59" s="30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0</v>
      </c>
      <c r="E60" s="196">
        <v>0</v>
      </c>
      <c r="F60" s="196">
        <f t="shared" si="2"/>
        <v>0</v>
      </c>
      <c r="G60" s="302">
        <f t="shared" si="3"/>
        <v>0</v>
      </c>
      <c r="H60" s="30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0</v>
      </c>
      <c r="E61" s="196">
        <v>0</v>
      </c>
      <c r="F61" s="196">
        <f t="shared" si="2"/>
        <v>0</v>
      </c>
      <c r="G61" s="302">
        <f t="shared" si="3"/>
        <v>0</v>
      </c>
      <c r="H61" s="30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0</v>
      </c>
      <c r="E62" s="196">
        <v>0</v>
      </c>
      <c r="F62" s="196">
        <f t="shared" si="2"/>
        <v>0</v>
      </c>
      <c r="G62" s="302">
        <f t="shared" si="3"/>
        <v>0</v>
      </c>
      <c r="H62" s="30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0</v>
      </c>
      <c r="E63" s="196">
        <v>0</v>
      </c>
      <c r="F63" s="196">
        <f t="shared" si="2"/>
        <v>0</v>
      </c>
      <c r="G63" s="302">
        <f t="shared" si="3"/>
        <v>0</v>
      </c>
      <c r="H63" s="30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0</v>
      </c>
      <c r="E64" s="196">
        <v>0</v>
      </c>
      <c r="F64" s="196">
        <f t="shared" si="2"/>
        <v>0</v>
      </c>
      <c r="G64" s="302">
        <f t="shared" si="3"/>
        <v>0</v>
      </c>
      <c r="H64" s="30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0</v>
      </c>
      <c r="E65" s="196">
        <v>0</v>
      </c>
      <c r="F65" s="196">
        <f t="shared" si="2"/>
        <v>0</v>
      </c>
      <c r="G65" s="302">
        <f t="shared" si="3"/>
        <v>0</v>
      </c>
      <c r="H65" s="30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0</v>
      </c>
      <c r="E66" s="196">
        <v>0</v>
      </c>
      <c r="F66" s="196">
        <f t="shared" si="2"/>
        <v>0</v>
      </c>
      <c r="G66" s="302">
        <f t="shared" si="3"/>
        <v>0</v>
      </c>
      <c r="H66" s="30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0</v>
      </c>
      <c r="E67" s="196">
        <v>0</v>
      </c>
      <c r="F67" s="196">
        <f t="shared" si="2"/>
        <v>0</v>
      </c>
      <c r="G67" s="302">
        <f t="shared" si="3"/>
        <v>0</v>
      </c>
      <c r="H67" s="30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0</v>
      </c>
      <c r="E68" s="196">
        <v>0</v>
      </c>
      <c r="F68" s="196">
        <f t="shared" si="2"/>
        <v>0</v>
      </c>
      <c r="G68" s="302">
        <f t="shared" si="3"/>
        <v>0</v>
      </c>
      <c r="H68" s="30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0</v>
      </c>
      <c r="E69" s="196">
        <v>0</v>
      </c>
      <c r="F69" s="196">
        <f t="shared" si="2"/>
        <v>0</v>
      </c>
      <c r="G69" s="302">
        <f t="shared" si="3"/>
        <v>0</v>
      </c>
      <c r="H69" s="30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0</v>
      </c>
      <c r="E70" s="196">
        <v>0</v>
      </c>
      <c r="F70" s="196">
        <f t="shared" si="2"/>
        <v>0</v>
      </c>
      <c r="G70" s="302">
        <f t="shared" si="3"/>
        <v>0</v>
      </c>
      <c r="H70" s="30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0</v>
      </c>
      <c r="E71" s="196">
        <v>0</v>
      </c>
      <c r="F71" s="196">
        <f t="shared" si="2"/>
        <v>0</v>
      </c>
      <c r="G71" s="302">
        <f t="shared" si="3"/>
        <v>0</v>
      </c>
      <c r="H71" s="30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0</v>
      </c>
      <c r="E72" s="196">
        <v>0</v>
      </c>
      <c r="F72" s="196">
        <f t="shared" si="2"/>
        <v>0</v>
      </c>
      <c r="G72" s="302">
        <f t="shared" si="3"/>
        <v>0</v>
      </c>
      <c r="H72" s="30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0</v>
      </c>
      <c r="E73" s="196">
        <v>0</v>
      </c>
      <c r="F73" s="196">
        <f t="shared" si="2"/>
        <v>0</v>
      </c>
      <c r="G73" s="302">
        <f t="shared" si="3"/>
        <v>0</v>
      </c>
      <c r="H73" s="30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0</v>
      </c>
      <c r="E74" s="196">
        <v>0</v>
      </c>
      <c r="F74" s="196">
        <f t="shared" si="2"/>
        <v>0</v>
      </c>
      <c r="G74" s="302">
        <f t="shared" si="3"/>
        <v>0</v>
      </c>
      <c r="H74" s="30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0</v>
      </c>
      <c r="E75" s="196">
        <v>0</v>
      </c>
      <c r="F75" s="196">
        <f t="shared" si="2"/>
        <v>0</v>
      </c>
      <c r="G75" s="302">
        <f t="shared" si="3"/>
        <v>0</v>
      </c>
      <c r="H75" s="30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0</v>
      </c>
      <c r="E76" s="196">
        <v>0</v>
      </c>
      <c r="F76" s="196">
        <f t="shared" si="2"/>
        <v>0</v>
      </c>
      <c r="G76" s="302">
        <f t="shared" si="3"/>
        <v>0</v>
      </c>
      <c r="H76" s="30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0</v>
      </c>
      <c r="E77" s="196">
        <v>0</v>
      </c>
      <c r="F77" s="196">
        <f t="shared" si="2"/>
        <v>0</v>
      </c>
      <c r="G77" s="302">
        <f t="shared" si="3"/>
        <v>0</v>
      </c>
      <c r="H77" s="30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0</v>
      </c>
      <c r="E78" s="196">
        <v>0</v>
      </c>
      <c r="F78" s="196">
        <f t="shared" si="2"/>
        <v>0</v>
      </c>
      <c r="G78" s="302">
        <f t="shared" si="3"/>
        <v>0</v>
      </c>
      <c r="H78" s="30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0</v>
      </c>
      <c r="E79" s="196">
        <v>0</v>
      </c>
      <c r="F79" s="196">
        <f t="shared" si="2"/>
        <v>0</v>
      </c>
      <c r="G79" s="302">
        <f t="shared" si="3"/>
        <v>0</v>
      </c>
      <c r="H79" s="30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0</v>
      </c>
      <c r="E80" s="196">
        <v>0</v>
      </c>
      <c r="F80" s="196">
        <f t="shared" si="2"/>
        <v>0</v>
      </c>
      <c r="G80" s="302">
        <f t="shared" si="3"/>
        <v>0</v>
      </c>
      <c r="H80" s="30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0</v>
      </c>
      <c r="E81" s="196">
        <v>0</v>
      </c>
      <c r="F81" s="196">
        <f t="shared" si="2"/>
        <v>0</v>
      </c>
      <c r="G81" s="302">
        <f t="shared" si="3"/>
        <v>0</v>
      </c>
      <c r="H81" s="30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0</v>
      </c>
      <c r="E82" s="196">
        <v>0</v>
      </c>
      <c r="F82" s="196">
        <f t="shared" si="2"/>
        <v>0</v>
      </c>
      <c r="G82" s="302">
        <f t="shared" si="3"/>
        <v>0</v>
      </c>
      <c r="H82" s="30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0</v>
      </c>
      <c r="E83" s="196">
        <v>0</v>
      </c>
      <c r="F83" s="196">
        <f t="shared" si="2"/>
        <v>0</v>
      </c>
      <c r="G83" s="302">
        <f t="shared" si="3"/>
        <v>0</v>
      </c>
      <c r="H83" s="30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0</v>
      </c>
      <c r="E84" s="196">
        <v>0</v>
      </c>
      <c r="F84" s="196">
        <f t="shared" si="2"/>
        <v>0</v>
      </c>
      <c r="G84" s="302">
        <f t="shared" si="3"/>
        <v>0</v>
      </c>
      <c r="H84" s="30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0</v>
      </c>
      <c r="E85" s="196">
        <v>0</v>
      </c>
      <c r="F85" s="196">
        <f t="shared" si="2"/>
        <v>0</v>
      </c>
      <c r="G85" s="302">
        <f t="shared" si="3"/>
        <v>0</v>
      </c>
      <c r="H85" s="30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0</v>
      </c>
      <c r="E86" s="196">
        <v>0</v>
      </c>
      <c r="F86" s="196">
        <f t="shared" si="2"/>
        <v>0</v>
      </c>
      <c r="G86" s="302">
        <f t="shared" si="3"/>
        <v>0</v>
      </c>
      <c r="H86" s="30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0</v>
      </c>
      <c r="E87" s="196">
        <v>0</v>
      </c>
      <c r="F87" s="196">
        <f t="shared" si="2"/>
        <v>0</v>
      </c>
      <c r="G87" s="302">
        <f t="shared" si="3"/>
        <v>0</v>
      </c>
      <c r="H87" s="30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0</v>
      </c>
      <c r="E88" s="210">
        <v>0</v>
      </c>
      <c r="F88" s="210">
        <f t="shared" si="2"/>
        <v>0</v>
      </c>
      <c r="G88" s="310">
        <f t="shared" si="3"/>
        <v>0</v>
      </c>
      <c r="H88" s="311"/>
      <c r="I88" s="134"/>
      <c r="J88" s="134"/>
    </row>
    <row r="89" spans="1:10" ht="16.5" thickBot="1" x14ac:dyDescent="0.25">
      <c r="A89" s="60"/>
      <c r="B89" s="285" t="s">
        <v>3</v>
      </c>
      <c r="C89" s="303"/>
      <c r="D89" s="206">
        <f>SUM(D29:D88)</f>
        <v>200000</v>
      </c>
      <c r="E89" s="206">
        <f>SUM(E29:E88)</f>
        <v>0</v>
      </c>
      <c r="F89" s="206">
        <f>SUM(F29:F88)</f>
        <v>77181.25603931956</v>
      </c>
      <c r="G89" s="308">
        <f>SUM(G29:H88)</f>
        <v>277181.2560393195</v>
      </c>
      <c r="H89" s="30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89" t="s">
        <v>5</v>
      </c>
      <c r="F91" s="289"/>
      <c r="G91" s="28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9m9xQcwNFw0VJiCxwzRafXB2ZYerpb6qTwsOstK6hF1hXuxvnBmT2isy/6hpRmQdTmnBEijrCmHy+XNlaTgoFg==" saltValue="ZyUvrsjRsMwCIk3T1BGjeQ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900-000000000000}">
      <formula1>$K$21:$K$24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/>
  <dimension ref="A1:N19"/>
  <sheetViews>
    <sheetView zoomScale="85" zoomScaleNormal="85" workbookViewId="0">
      <selection activeCell="E38" sqref="E38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260869.56</v>
      </c>
      <c r="C4" s="226">
        <v>60</v>
      </c>
      <c r="D4" s="227">
        <v>0.65990000000000004</v>
      </c>
      <c r="E4" s="227">
        <v>0.15</v>
      </c>
      <c r="F4" s="227">
        <v>0</v>
      </c>
      <c r="G4" s="226" t="str">
        <f t="shared" ref="G4:G7" si="0">I$2&amp;" "&amp;B4&amp;" "&amp;H$2</f>
        <v>max. 260869,56 грн.</v>
      </c>
      <c r="H4" s="226">
        <f t="shared" ref="H4:H7" si="1">B4+B4*E4</f>
        <v>299999.99400000001</v>
      </c>
      <c r="I4" s="226"/>
      <c r="J4" s="226">
        <v>1</v>
      </c>
      <c r="K4" s="228">
        <f t="shared" ref="K4:K7" si="2">D4/12/(1-1/POWER(1+D4/12,C4))*H4+H4*F4</f>
        <v>17189.857363800649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96</v>
      </c>
      <c r="B5" s="226">
        <v>260869.56</v>
      </c>
      <c r="C5" s="226">
        <v>48</v>
      </c>
      <c r="D5" s="227">
        <v>0.63990000000000002</v>
      </c>
      <c r="E5" s="227">
        <v>0.15</v>
      </c>
      <c r="F5" s="227">
        <v>0</v>
      </c>
      <c r="G5" s="226" t="str">
        <f t="shared" si="0"/>
        <v>max. 260869,56 грн.</v>
      </c>
      <c r="H5" s="226">
        <f t="shared" si="1"/>
        <v>299999.99400000001</v>
      </c>
      <c r="I5" s="226"/>
      <c r="J5" s="226">
        <v>1</v>
      </c>
      <c r="K5" s="228">
        <f t="shared" si="2"/>
        <v>17437.95841364608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97</v>
      </c>
      <c r="B6" s="226">
        <v>260869.56</v>
      </c>
      <c r="C6" s="226">
        <v>36</v>
      </c>
      <c r="D6" s="227">
        <v>0.61990000000000001</v>
      </c>
      <c r="E6" s="227">
        <v>0.15</v>
      </c>
      <c r="F6" s="227">
        <v>0</v>
      </c>
      <c r="G6" s="226" t="str">
        <f t="shared" si="0"/>
        <v>max. 260869,56 грн.</v>
      </c>
      <c r="H6" s="226">
        <f t="shared" si="1"/>
        <v>299999.99400000001</v>
      </c>
      <c r="I6" s="226"/>
      <c r="J6" s="226">
        <v>1</v>
      </c>
      <c r="K6" s="228">
        <f t="shared" si="2"/>
        <v>18518.225757281143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98</v>
      </c>
      <c r="B7" s="226">
        <v>260869.56</v>
      </c>
      <c r="C7" s="226">
        <v>24</v>
      </c>
      <c r="D7" s="227">
        <v>0.59989999999999999</v>
      </c>
      <c r="E7" s="227">
        <v>0.15</v>
      </c>
      <c r="F7" s="227">
        <v>0</v>
      </c>
      <c r="G7" s="226" t="str">
        <f t="shared" si="0"/>
        <v>max. 260869,56 грн.</v>
      </c>
      <c r="H7" s="226">
        <f t="shared" si="1"/>
        <v>299999.99400000001</v>
      </c>
      <c r="I7" s="226"/>
      <c r="J7" s="226">
        <v>1</v>
      </c>
      <c r="K7" s="228">
        <f t="shared" si="2"/>
        <v>21739.507407080746</v>
      </c>
      <c r="L7" s="229">
        <v>0</v>
      </c>
      <c r="M7" s="230">
        <v>0</v>
      </c>
      <c r="N7" s="226">
        <v>5000</v>
      </c>
    </row>
    <row r="8" spans="1:14" x14ac:dyDescent="0.2">
      <c r="A8" s="226" t="s">
        <v>99</v>
      </c>
      <c r="B8" s="226">
        <v>260869.56</v>
      </c>
      <c r="C8" s="226">
        <v>18</v>
      </c>
      <c r="D8" s="227">
        <v>0.51990000000000003</v>
      </c>
      <c r="E8" s="227">
        <v>0.15</v>
      </c>
      <c r="F8" s="227">
        <v>0</v>
      </c>
      <c r="G8" s="226" t="str">
        <f>I$2&amp;" "&amp;B8&amp;" "&amp;H$2</f>
        <v>max. 260869,56 грн.</v>
      </c>
      <c r="H8" s="226">
        <f>B8+B8*E8</f>
        <v>299999.99400000001</v>
      </c>
      <c r="I8" s="226"/>
      <c r="J8" s="226">
        <v>1</v>
      </c>
      <c r="K8" s="228">
        <f>D8/12/(1-1/POWER(1+D8/12,C8))*H8+H8*F8</f>
        <v>24342.872635706484</v>
      </c>
      <c r="L8" s="229">
        <v>0</v>
      </c>
      <c r="M8" s="230">
        <v>0</v>
      </c>
      <c r="N8" s="226">
        <v>5000</v>
      </c>
    </row>
    <row r="9" spans="1:14" x14ac:dyDescent="0.2">
      <c r="A9" s="226" t="s">
        <v>100</v>
      </c>
      <c r="B9" s="226">
        <v>260869.56</v>
      </c>
      <c r="C9" s="226">
        <v>12</v>
      </c>
      <c r="D9" s="227">
        <v>0.33329999999999999</v>
      </c>
      <c r="E9" s="227">
        <v>0.15</v>
      </c>
      <c r="F9" s="227">
        <v>0</v>
      </c>
      <c r="G9" s="226" t="str">
        <f>I$2&amp;" "&amp;B9&amp;" "&amp;H$2</f>
        <v>max. 260869,56 грн.</v>
      </c>
      <c r="H9" s="226">
        <f>B9+B9*E9</f>
        <v>299999.99400000001</v>
      </c>
      <c r="I9" s="226"/>
      <c r="J9" s="226">
        <v>1</v>
      </c>
      <c r="K9" s="228">
        <f>D9/12/(1-1/POWER(1+D9/12,C9))*H9+H9*F9</f>
        <v>29739.720931221182</v>
      </c>
      <c r="L9" s="229">
        <v>0</v>
      </c>
      <c r="M9" s="230">
        <v>0</v>
      </c>
      <c r="N9" s="226">
        <v>5000</v>
      </c>
    </row>
    <row r="10" spans="1:14" x14ac:dyDescent="0.2">
      <c r="A10" s="231" t="s">
        <v>101</v>
      </c>
      <c r="B10" s="231">
        <v>300000</v>
      </c>
      <c r="C10" s="231">
        <v>60</v>
      </c>
      <c r="D10" s="232">
        <v>0.81</v>
      </c>
      <c r="E10" s="232">
        <v>0</v>
      </c>
      <c r="F10" s="232">
        <v>0</v>
      </c>
      <c r="G10" s="231" t="str">
        <f t="shared" ref="G10:G12" si="3">I$2&amp;" "&amp;B10&amp;" "&amp;H$2</f>
        <v>max. 300000 грн.</v>
      </c>
      <c r="H10" s="231">
        <f t="shared" ref="H10:H12" si="4">B10+B10*E10</f>
        <v>300000</v>
      </c>
      <c r="I10" s="231"/>
      <c r="J10" s="231">
        <v>1</v>
      </c>
      <c r="K10" s="233">
        <f t="shared" ref="K10:K12" si="5">D10/12/(1-1/POWER(1+D10/12,C10))*H10+H10*F10</f>
        <v>20660.263455327557</v>
      </c>
      <c r="L10" s="234">
        <v>0</v>
      </c>
      <c r="M10" s="235">
        <v>0</v>
      </c>
      <c r="N10" s="231">
        <v>5000</v>
      </c>
    </row>
    <row r="11" spans="1:14" x14ac:dyDescent="0.2">
      <c r="A11" s="231" t="s">
        <v>102</v>
      </c>
      <c r="B11" s="231">
        <v>300000</v>
      </c>
      <c r="C11" s="231">
        <v>48</v>
      </c>
      <c r="D11" s="232">
        <v>0.81</v>
      </c>
      <c r="E11" s="232">
        <v>0</v>
      </c>
      <c r="F11" s="232">
        <v>0</v>
      </c>
      <c r="G11" s="231" t="str">
        <f t="shared" si="3"/>
        <v>max. 300000 грн.</v>
      </c>
      <c r="H11" s="231">
        <f t="shared" si="4"/>
        <v>300000</v>
      </c>
      <c r="I11" s="231"/>
      <c r="J11" s="231">
        <v>1</v>
      </c>
      <c r="K11" s="233">
        <f t="shared" si="5"/>
        <v>21170.608373898893</v>
      </c>
      <c r="L11" s="234">
        <v>0</v>
      </c>
      <c r="M11" s="235">
        <v>0</v>
      </c>
      <c r="N11" s="231">
        <v>5000</v>
      </c>
    </row>
    <row r="12" spans="1:14" x14ac:dyDescent="0.2">
      <c r="A12" s="231" t="s">
        <v>103</v>
      </c>
      <c r="B12" s="231">
        <v>300000</v>
      </c>
      <c r="C12" s="231">
        <v>36</v>
      </c>
      <c r="D12" s="232">
        <v>0.81</v>
      </c>
      <c r="E12" s="232">
        <v>0</v>
      </c>
      <c r="F12" s="232">
        <v>0</v>
      </c>
      <c r="G12" s="231" t="str">
        <f t="shared" si="3"/>
        <v>max. 300000 грн.</v>
      </c>
      <c r="H12" s="231">
        <f t="shared" si="4"/>
        <v>300000</v>
      </c>
      <c r="I12" s="231"/>
      <c r="J12" s="231">
        <v>1</v>
      </c>
      <c r="K12" s="233">
        <f t="shared" si="5"/>
        <v>22381.283242786933</v>
      </c>
      <c r="L12" s="234">
        <v>0</v>
      </c>
      <c r="M12" s="235">
        <v>0</v>
      </c>
      <c r="N12" s="231">
        <v>5000</v>
      </c>
    </row>
    <row r="13" spans="1:14" x14ac:dyDescent="0.2">
      <c r="A13" s="231" t="s">
        <v>104</v>
      </c>
      <c r="B13" s="231">
        <v>300000</v>
      </c>
      <c r="C13" s="231">
        <v>24</v>
      </c>
      <c r="D13" s="232">
        <v>0.81</v>
      </c>
      <c r="E13" s="232">
        <v>0</v>
      </c>
      <c r="F13" s="232">
        <v>0</v>
      </c>
      <c r="G13" s="231" t="str">
        <f>I$2&amp;" "&amp;B13&amp;" "&amp;H$2</f>
        <v>max. 300000 грн.</v>
      </c>
      <c r="H13" s="231">
        <f>B13+B13*E13</f>
        <v>300000</v>
      </c>
      <c r="I13" s="231"/>
      <c r="J13" s="231">
        <v>1</v>
      </c>
      <c r="K13" s="233">
        <f>D13/12/(1-1/POWER(1+D13/12,C13))*H13+H13*F13</f>
        <v>25585.338190042257</v>
      </c>
      <c r="L13" s="234">
        <v>0</v>
      </c>
      <c r="M13" s="235">
        <v>0</v>
      </c>
      <c r="N13" s="231">
        <v>5000</v>
      </c>
    </row>
    <row r="14" spans="1:14" x14ac:dyDescent="0.2">
      <c r="A14" s="231" t="s">
        <v>105</v>
      </c>
      <c r="B14" s="231">
        <v>300000</v>
      </c>
      <c r="C14" s="231">
        <v>18</v>
      </c>
      <c r="D14" s="232">
        <v>0.81</v>
      </c>
      <c r="E14" s="232">
        <v>0</v>
      </c>
      <c r="F14" s="232">
        <v>0</v>
      </c>
      <c r="G14" s="231" t="str">
        <f>I$2&amp;" "&amp;B14&amp;" "&amp;H$2</f>
        <v>max. 300000 грн.</v>
      </c>
      <c r="H14" s="231">
        <f>B14+B14*E14</f>
        <v>300000</v>
      </c>
      <c r="I14" s="231"/>
      <c r="J14" s="231">
        <v>1</v>
      </c>
      <c r="K14" s="233">
        <f>D14/12/(1-1/POWER(1+D14/12,C14))*H14+H14*F14</f>
        <v>29287.863722837796</v>
      </c>
      <c r="L14" s="234">
        <v>0</v>
      </c>
      <c r="M14" s="235">
        <v>0</v>
      </c>
      <c r="N14" s="231">
        <v>5000</v>
      </c>
    </row>
    <row r="15" spans="1:14" x14ac:dyDescent="0.2">
      <c r="A15" s="231" t="s">
        <v>106</v>
      </c>
      <c r="B15" s="231">
        <v>300000</v>
      </c>
      <c r="C15" s="231">
        <v>12</v>
      </c>
      <c r="D15" s="232">
        <v>0.81</v>
      </c>
      <c r="E15" s="232">
        <v>0</v>
      </c>
      <c r="F15" s="232">
        <v>0</v>
      </c>
      <c r="G15" s="231" t="str">
        <f>I$2&amp;" "&amp;B15&amp;" "&amp;H$2</f>
        <v>max. 300000 грн.</v>
      </c>
      <c r="H15" s="231">
        <f>B15+B15*E15</f>
        <v>300000</v>
      </c>
      <c r="I15" s="231"/>
      <c r="J15" s="231">
        <v>1</v>
      </c>
      <c r="K15" s="233">
        <f>D15/12/(1-1/POWER(1+D15/12,C15))*H15+H15*F15</f>
        <v>37268.934894417129</v>
      </c>
      <c r="L15" s="234">
        <v>0</v>
      </c>
      <c r="M15" s="235">
        <v>0</v>
      </c>
      <c r="N15" s="231">
        <v>5000</v>
      </c>
    </row>
    <row r="16" spans="1:14" x14ac:dyDescent="0.2">
      <c r="A16" s="236" t="s">
        <v>107</v>
      </c>
      <c r="B16" s="236">
        <v>300000</v>
      </c>
      <c r="C16" s="236">
        <v>60</v>
      </c>
      <c r="D16" s="237">
        <v>0.65</v>
      </c>
      <c r="E16" s="237">
        <v>0</v>
      </c>
      <c r="F16" s="237">
        <v>0</v>
      </c>
      <c r="G16" s="236" t="str">
        <f t="shared" ref="G16:G17" si="6">I$2&amp;" "&amp;B16&amp;" "&amp;H$2</f>
        <v>max. 300000 грн.</v>
      </c>
      <c r="H16" s="236">
        <f t="shared" ref="H16:H17" si="7">B16+B16*E16</f>
        <v>300000</v>
      </c>
      <c r="I16" s="236"/>
      <c r="J16" s="236">
        <v>1</v>
      </c>
      <c r="K16" s="238">
        <f t="shared" ref="K16:K17" si="8">D16/12/(1-1/POWER(1+D16/12,C16))*H16+H16*F16</f>
        <v>16966.188804456997</v>
      </c>
      <c r="L16" s="239">
        <v>0</v>
      </c>
      <c r="M16" s="240">
        <v>0</v>
      </c>
      <c r="N16" s="236">
        <v>5000</v>
      </c>
    </row>
    <row r="17" spans="1:14" x14ac:dyDescent="0.2">
      <c r="A17" s="236" t="s">
        <v>108</v>
      </c>
      <c r="B17" s="236">
        <v>300000</v>
      </c>
      <c r="C17" s="236">
        <v>36</v>
      </c>
      <c r="D17" s="237">
        <v>0.65</v>
      </c>
      <c r="E17" s="237">
        <v>0</v>
      </c>
      <c r="F17" s="237">
        <v>0</v>
      </c>
      <c r="G17" s="236" t="str">
        <f t="shared" si="6"/>
        <v>max. 300000 грн.</v>
      </c>
      <c r="H17" s="236">
        <f t="shared" si="7"/>
        <v>300000</v>
      </c>
      <c r="I17" s="236"/>
      <c r="J17" s="236">
        <v>1</v>
      </c>
      <c r="K17" s="238">
        <f t="shared" si="8"/>
        <v>19111.244012671166</v>
      </c>
      <c r="L17" s="239">
        <v>0</v>
      </c>
      <c r="M17" s="240">
        <v>0</v>
      </c>
      <c r="N17" s="236">
        <v>5000</v>
      </c>
    </row>
    <row r="18" spans="1:14" x14ac:dyDescent="0.2">
      <c r="A18" s="236" t="s">
        <v>109</v>
      </c>
      <c r="B18" s="236">
        <v>300000</v>
      </c>
      <c r="C18" s="236">
        <v>24</v>
      </c>
      <c r="D18" s="237">
        <v>0.65</v>
      </c>
      <c r="E18" s="237">
        <v>0</v>
      </c>
      <c r="F18" s="237">
        <v>0</v>
      </c>
      <c r="G18" s="236" t="str">
        <f>I$2&amp;" "&amp;B18&amp;" "&amp;H$2</f>
        <v>max. 300000 грн.</v>
      </c>
      <c r="H18" s="236">
        <f>B18+B18*E18</f>
        <v>300000</v>
      </c>
      <c r="I18" s="236"/>
      <c r="J18" s="236">
        <v>1</v>
      </c>
      <c r="K18" s="238">
        <f>D18/12/(1-1/POWER(1+D18/12,C18))*H18+H18*F18</f>
        <v>22630.842296602717</v>
      </c>
      <c r="L18" s="239">
        <v>0</v>
      </c>
      <c r="M18" s="240">
        <v>0</v>
      </c>
      <c r="N18" s="236">
        <v>5000</v>
      </c>
    </row>
    <row r="19" spans="1:14" x14ac:dyDescent="0.2">
      <c r="A19" s="236" t="s">
        <v>110</v>
      </c>
      <c r="B19" s="236">
        <v>300000</v>
      </c>
      <c r="C19" s="236">
        <v>12</v>
      </c>
      <c r="D19" s="237">
        <v>0.65</v>
      </c>
      <c r="E19" s="237">
        <v>0</v>
      </c>
      <c r="F19" s="237">
        <v>0</v>
      </c>
      <c r="G19" s="236" t="str">
        <f>I$2&amp;" "&amp;B19&amp;" "&amp;H$2</f>
        <v>max. 300000 грн.</v>
      </c>
      <c r="H19" s="236">
        <f>B19+B19*E19</f>
        <v>300000</v>
      </c>
      <c r="I19" s="236"/>
      <c r="J19" s="236">
        <v>1</v>
      </c>
      <c r="K19" s="238">
        <f>D19/12/(1-1/POWER(1+D19/12,C19))*H19+H19*F19</f>
        <v>34647.657004914916</v>
      </c>
      <c r="L19" s="239">
        <v>0</v>
      </c>
      <c r="M19" s="240">
        <v>0</v>
      </c>
      <c r="N19" s="236">
        <v>5000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24" t="s">
        <v>21</v>
      </c>
      <c r="B1" s="325"/>
      <c r="C1" s="325"/>
      <c r="D1" s="326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19" t="s">
        <v>91</v>
      </c>
      <c r="B3" s="320"/>
      <c r="C3" s="320"/>
      <c r="D3" s="321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19" t="s">
        <v>92</v>
      </c>
      <c r="B5" s="320"/>
      <c r="C5" s="320"/>
      <c r="D5" s="321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19" t="s">
        <v>71</v>
      </c>
      <c r="B7" s="320"/>
      <c r="C7" s="320"/>
      <c r="D7" s="321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19" t="s">
        <v>72</v>
      </c>
      <c r="B9" s="320"/>
      <c r="C9" s="320"/>
      <c r="D9" s="321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19" t="s">
        <v>85</v>
      </c>
      <c r="B11" s="320"/>
      <c r="C11" s="320"/>
      <c r="D11" s="321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19" t="s">
        <v>84</v>
      </c>
      <c r="B14" s="320"/>
      <c r="C14" s="320"/>
      <c r="D14" s="321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19" t="s">
        <v>78</v>
      </c>
      <c r="B16" s="320"/>
      <c r="C16" s="320"/>
      <c r="D16" s="321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19" t="s">
        <v>83</v>
      </c>
      <c r="B18" s="320"/>
      <c r="C18" s="320"/>
      <c r="D18" s="321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22" t="s">
        <v>7</v>
      </c>
      <c r="B22" s="32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76" t="s">
        <v>24</v>
      </c>
      <c r="B23" s="27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76" t="s">
        <v>8</v>
      </c>
      <c r="B24" s="27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76" t="s">
        <v>22</v>
      </c>
      <c r="B25" s="27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76" t="s">
        <v>23</v>
      </c>
      <c r="B26" s="27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17" t="s">
        <v>77</v>
      </c>
      <c r="B29" s="318"/>
      <c r="C29" s="318"/>
      <c r="D29" s="318"/>
      <c r="E29" s="318"/>
      <c r="F29" s="318"/>
      <c r="G29" s="220"/>
    </row>
    <row r="30" spans="1:8" ht="45.75" thickBot="1" x14ac:dyDescent="0.25">
      <c r="A30" s="313" t="s">
        <v>4</v>
      </c>
      <c r="B30" s="314"/>
      <c r="C30" s="104" t="s">
        <v>75</v>
      </c>
      <c r="D30" s="104" t="s">
        <v>73</v>
      </c>
      <c r="E30" s="104" t="s">
        <v>74</v>
      </c>
      <c r="F30" s="315" t="s">
        <v>76</v>
      </c>
      <c r="G30" s="316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12"/>
      <c r="E32" s="312"/>
      <c r="F32" s="312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10</vt:i4>
      </vt:variant>
    </vt:vector>
  </HeadingPairs>
  <TitlesOfParts>
    <vt:vector size="23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Мобільний-БОНУС СК</vt:lpstr>
      <vt:lpstr>Мобільний-БОНУС</vt:lpstr>
      <vt:lpstr>Від 200 000 до 500 000</vt:lpstr>
      <vt:lpstr>На Старт-Позитив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'Мобільний-БОНУС'!Область_друку</vt:lpstr>
      <vt:lpstr>'Мобільний-БОНУС СК'!Область_друку</vt:lpstr>
      <vt:lpstr>'На Старт-Позитив'!Область_друку</vt:lpstr>
      <vt:lpstr>Пенсійний!Область_друку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2025-07-31T09:05:54Z</dcterms:modified>
</cp:coreProperties>
</file>