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+\"/>
    </mc:Choice>
  </mc:AlternateContent>
  <xr:revisionPtr revIDLastSave="0" documentId="13_ncr:1_{74A50BCD-8E73-4CD0-A0B0-3DB15B6A5F76}" xr6:coauthVersionLast="47" xr6:coauthVersionMax="47" xr10:uidLastSave="{00000000-0000-0000-0000-000000000000}"/>
  <workbookProtection workbookAlgorithmName="SHA-512" workbookHashValue="BZKWlECmFxKCbUiNSTiLUNrfjCw03zZAIdJz6FP/6xMvYE9YcYU7Fq/+jQ8/y4OnN97GikNUTqVCiQnR/G0/8g==" workbookSaltValue="viI9gVBrNZe1z1E+BCAmFA==" workbookSpinCount="100000" lockStructure="1"/>
  <bookViews>
    <workbookView xWindow="-120" yWindow="-120" windowWidth="29040" windowHeight="15990" tabRatio="831" xr2:uid="{00000000-000D-0000-FFFF-FFFF00000000}"/>
  </bookViews>
  <sheets>
    <sheet name="Мобільний_для лідогенераторів" sheetId="189" r:id="rId1"/>
    <sheet name="Лист2" sheetId="165" state="hidden" r:id="rId2"/>
    <sheet name="Назви" sheetId="161" state="hidden" r:id="rId3"/>
  </sheets>
  <definedNames>
    <definedName name="_xlnm._FilterDatabase" localSheetId="0" hidden="1">'Мобільний_для лідогенераторів'!$A$27:$H$89</definedName>
    <definedName name="_xlnm.Print_Area" localSheetId="0">'Мобільний_для лідогенераторів'!$A$1:$K$92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3" i="189"/>
  <c r="K4" i="165"/>
  <c r="H4" i="165"/>
  <c r="G4" i="165"/>
  <c r="K16" i="189"/>
  <c r="K14" i="189" l="1"/>
  <c r="H5" i="165"/>
  <c r="K5" i="165" s="1"/>
  <c r="G5" i="165"/>
  <c r="G7" i="165" l="1"/>
  <c r="H7" i="165"/>
  <c r="K7" i="165" s="1"/>
  <c r="K15" i="189" l="1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G6" i="165" l="1"/>
  <c r="H6" i="165"/>
  <c r="K6" i="165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<sst xmlns="http://schemas.openxmlformats.org/spreadsheetml/2006/main" count="55" uniqueCount="50">
  <si>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</si>
  <si>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</si>
  <si>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</si>
  <si>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</si>
  <si>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</si>
  <si>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</si>
  <si>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</si>
  <si>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</si>
  <si>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</si>
  <si>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</si>
  <si>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</si>
  <si>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</si>
  <si>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</si>
  <si>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</si>
  <si>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</si>
  <si>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</si>
  <si>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</si>
  <si>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</si>
  <si>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</si>
  <si>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</si>
  <si>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</si>
  <si>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</si>
  <si>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</si>
  <si>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</si>
  <si>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</si>
  <si>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</si>
  <si>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</si>
  <si>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</si>
  <si>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</si>
  <si>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</si>
  <si>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</si>
  <si>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</si>
  <si>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</si>
  <si>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</si>
  <si>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</si>
  <si>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</si>
  <si>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</si>
  <si>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</si>
  <si>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</si>
  <si>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</si>
  <si>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</si>
  <si>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</si>
  <si>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</si>
  <si>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</si>
  <si>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</si>
  <si>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</si>
  <si>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Мобільний_для лідогенераторів_24 міс.</t>
  </si>
  <si>
    <t>Мобільний_для лідогенераторів_12 міс.</t>
  </si>
  <si>
    <t>Мобільний_для лідогенераторів_36 міс.</t>
  </si>
  <si>
    <t>Мобільний_для лідогенераторів_60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</si>
</sst>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285750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38100"/>
          <a:ext cx="1933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21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VLOOKUP('Мобільний_для лідогенераторів'!H2,Лист2!A:N,14,FALSE)</f>
        <v>5000</v>
      </c>
      <c r="F2" s="100">
        <f>VLOOKUP(H$2,Лист2!$A:$G,2,0)</f>
        <v>500000</v>
      </c>
      <c r="G2" s="116">
        <f ca="1">TODAY()</f>
        <v>45912</v>
      </c>
      <c r="H2" s="166" t="s">
        <v>46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100000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500000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100000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hidden="1" customHeight="1" x14ac:dyDescent="0.2">
      <c r="A7" s="1"/>
      <c r="B7" s="159" t="s">
        <v>41</v>
      </c>
      <c r="C7" s="160"/>
      <c r="D7" s="160"/>
      <c r="E7" s="161"/>
      <c r="F7" s="13">
        <f>D89</f>
        <v>99999.999999999985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0.9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 t="str">
        <f>Лист2!A4</f>
        <v>Мобільний_для лідогенераторів_60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Лист2!A5</f>
        <v>Мобільний_для лідогенераторів_36 міс.</v>
      </c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24</v>
      </c>
      <c r="G15" s="151"/>
      <c r="H15" s="151"/>
      <c r="I15" s="3"/>
      <c r="J15" s="43"/>
      <c r="K15" s="113" t="str">
        <f>Лист2!A6</f>
        <v>Мобільний_для лідогенераторів_24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Лист2!A7</f>
        <v>Мобільний_для лідогенераторів_12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100000</v>
      </c>
      <c r="F17" s="50"/>
      <c r="G17" s="96"/>
      <c r="H17" s="11"/>
      <c r="I17" s="1"/>
      <c r="J17" s="99"/>
      <c r="K17" s="11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9105.0079472215548</v>
      </c>
      <c r="G18" s="162"/>
      <c r="H18" s="163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118520.19073331726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218520.19073331726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1.3847023129463196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45912</v>
      </c>
      <c r="D28" s="92"/>
      <c r="E28" s="93"/>
      <c r="F28" s="92"/>
      <c r="G28" s="157">
        <f>-1*E3</f>
        <v>-100000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45942</v>
      </c>
      <c r="D29" s="129">
        <f>IFERROR(PPMT($F$9/12,B29,$F$15,-$E$3),0)</f>
        <v>1605.0079472215555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7500</v>
      </c>
      <c r="G29" s="146">
        <f>SUM(D29:F29)</f>
        <v>9105.0079472215548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45973</v>
      </c>
      <c r="D30" s="129">
        <f t="shared" ref="D30:D88" si="1">IFERROR(PPMT($F$9/12,B30,$F$15,-$E$3),0)</f>
        <v>1725.3835432631718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7379.6244039583826</v>
      </c>
      <c r="G30" s="146">
        <f t="shared" ref="G30:G88" si="3">SUM(D30:F30)</f>
        <v>9105.0079472215548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46003</v>
      </c>
      <c r="D31" s="129">
        <f t="shared" si="1"/>
        <v>1854.7873090079097</v>
      </c>
      <c r="E31" s="140">
        <f>IF(B31&lt;=$F$15,(E$17*(VLOOKUP($H$2,Лист2!$A:$N,12,0)-(B31-1)*VLOOKUP($H$2,Лист2!$A:$N,13,0))),0)</f>
        <v>0</v>
      </c>
      <c r="F31" s="130">
        <f t="shared" si="2"/>
        <v>7250.2206382136455</v>
      </c>
      <c r="G31" s="146">
        <f t="shared" si="3"/>
        <v>9105.0079472215548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46034</v>
      </c>
      <c r="D32" s="129">
        <f t="shared" si="1"/>
        <v>1993.8963571835029</v>
      </c>
      <c r="E32" s="140">
        <f>IF(B32&lt;=$F$15,(E$17*(VLOOKUP($H$2,Лист2!$A:$N,12,0)-(B32-1)*VLOOKUP($H$2,Лист2!$A:$N,13,0))),0)</f>
        <v>0</v>
      </c>
      <c r="F32" s="130">
        <f t="shared" si="2"/>
        <v>7111.1115900380519</v>
      </c>
      <c r="G32" s="146">
        <f t="shared" si="3"/>
        <v>9105.0079472215548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46065</v>
      </c>
      <c r="D33" s="129">
        <f t="shared" si="1"/>
        <v>2143.4385839722659</v>
      </c>
      <c r="E33" s="140">
        <f>IF(B33&lt;=$F$15,(E$17*(VLOOKUP($H$2,Лист2!$A:$N,12,0)-(B33-1)*VLOOKUP($H$2,Лист2!$A:$N,13,0))),0)</f>
        <v>0</v>
      </c>
      <c r="F33" s="130">
        <f t="shared" si="2"/>
        <v>6961.5693632492885</v>
      </c>
      <c r="G33" s="146">
        <f t="shared" si="3"/>
        <v>9105.0079472215548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46093</v>
      </c>
      <c r="D34" s="129">
        <f t="shared" si="1"/>
        <v>2304.1964777701855</v>
      </c>
      <c r="E34" s="140">
        <f>IF(B34&lt;=$F$15,(E$17*(VLOOKUP($H$2,Лист2!$A:$N,12,0)-(B34-1)*VLOOKUP($H$2,Лист2!$A:$N,13,0))),0)</f>
        <v>0</v>
      </c>
      <c r="F34" s="130">
        <f t="shared" si="2"/>
        <v>6800.8114694513688</v>
      </c>
      <c r="G34" s="146">
        <f t="shared" si="3"/>
        <v>9105.0079472215548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46124</v>
      </c>
      <c r="D35" s="129">
        <f t="shared" si="1"/>
        <v>2477.0112136029497</v>
      </c>
      <c r="E35" s="140">
        <f>IF(B35&lt;=$F$15,(E$17*(VLOOKUP($H$2,Лист2!$A:$N,12,0)-(B35-1)*VLOOKUP($H$2,Лист2!$A:$N,13,0))),0)</f>
        <v>0</v>
      </c>
      <c r="F35" s="130">
        <f t="shared" si="2"/>
        <v>6627.9967336186055</v>
      </c>
      <c r="G35" s="146">
        <f t="shared" si="3"/>
        <v>9105.0079472215548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46154</v>
      </c>
      <c r="D36" s="129">
        <f t="shared" si="1"/>
        <v>2662.7870546231711</v>
      </c>
      <c r="E36" s="140">
        <f>IF(B36&lt;=$F$15,(E$17*(VLOOKUP($H$2,Лист2!$A:$N,12,0)-(B36-1)*VLOOKUP($H$2,Лист2!$A:$N,13,0))),0)</f>
        <v>0</v>
      </c>
      <c r="F36" s="130">
        <f t="shared" si="2"/>
        <v>6442.2208925983841</v>
      </c>
      <c r="G36" s="146">
        <f t="shared" si="3"/>
        <v>9105.0079472215548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46185</v>
      </c>
      <c r="D37" s="129">
        <f t="shared" si="1"/>
        <v>2862.4960837199092</v>
      </c>
      <c r="E37" s="140">
        <f>IF(B37&lt;=$F$15,(E$17*(VLOOKUP($H$2,Лист2!$A:$N,12,0)-(B37-1)*VLOOKUP($H$2,Лист2!$A:$N,13,0))),0)</f>
        <v>0</v>
      </c>
      <c r="F37" s="130">
        <f t="shared" si="2"/>
        <v>6242.5118635016461</v>
      </c>
      <c r="G37" s="146">
        <f t="shared" si="3"/>
        <v>9105.0079472215548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46215</v>
      </c>
      <c r="D38" s="129">
        <f t="shared" si="1"/>
        <v>3077.1832899989017</v>
      </c>
      <c r="E38" s="140">
        <f>IF(B38&lt;=$F$15,(E$17*(VLOOKUP($H$2,Лист2!$A:$N,12,0)-(B38-1)*VLOOKUP($H$2,Лист2!$A:$N,13,0))),0)</f>
        <v>0</v>
      </c>
      <c r="F38" s="130">
        <f t="shared" si="2"/>
        <v>6027.8246572226526</v>
      </c>
      <c r="G38" s="146">
        <f t="shared" si="3"/>
        <v>9105.0079472215548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46246</v>
      </c>
      <c r="D39" s="129">
        <f t="shared" si="1"/>
        <v>3307.9720367488194</v>
      </c>
      <c r="E39" s="140">
        <f>IF(B39&lt;=$F$15,(E$17*(VLOOKUP($H$2,Лист2!$A:$N,12,0)-(B39-1)*VLOOKUP($H$2,Лист2!$A:$N,13,0))),0)</f>
        <v>0</v>
      </c>
      <c r="F39" s="130">
        <f t="shared" si="2"/>
        <v>5797.0359104727349</v>
      </c>
      <c r="G39" s="146">
        <f t="shared" si="3"/>
        <v>9105.0079472215548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46277</v>
      </c>
      <c r="D40" s="129">
        <f t="shared" si="1"/>
        <v>3556.0699395049814</v>
      </c>
      <c r="E40" s="140">
        <f>IF(B40&lt;=$F$15,(E$17*(VLOOKUP($H$2,Лист2!$A:$N,12,0)-(B40-1)*VLOOKUP($H$2,Лист2!$A:$N,13,0))),0)</f>
        <v>0</v>
      </c>
      <c r="F40" s="130">
        <f t="shared" si="2"/>
        <v>5548.9380077165742</v>
      </c>
      <c r="G40" s="146">
        <f t="shared" si="3"/>
        <v>9105.0079472215548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46307</v>
      </c>
      <c r="D41" s="129">
        <f t="shared" si="1"/>
        <v>3822.7751849678543</v>
      </c>
      <c r="E41" s="140">
        <f>IF(B41&lt;=$F$15,(E$17*(VLOOKUP($H$2,Лист2!$A:$N,12,0)-(B41-1)*VLOOKUP($H$2,Лист2!$A:$N,13,0))),0)</f>
        <v>0</v>
      </c>
      <c r="F41" s="130">
        <f t="shared" si="2"/>
        <v>5282.2327622537005</v>
      </c>
      <c r="G41" s="146">
        <f t="shared" si="3"/>
        <v>9105.0079472215548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46338</v>
      </c>
      <c r="D42" s="129">
        <f t="shared" si="1"/>
        <v>4109.4833238404435</v>
      </c>
      <c r="E42" s="140">
        <f>IF(B42&lt;=$F$15,(E$17*(VLOOKUP($H$2,Лист2!$A:$N,12,0)-(B42-1)*VLOOKUP($H$2,Лист2!$A:$N,13,0))),0)</f>
        <v>0</v>
      </c>
      <c r="F42" s="130">
        <f t="shared" si="2"/>
        <v>4995.5246233811113</v>
      </c>
      <c r="G42" s="146">
        <f t="shared" si="3"/>
        <v>9105.0079472215548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46368</v>
      </c>
      <c r="D43" s="129">
        <f t="shared" si="1"/>
        <v>4417.6945731284768</v>
      </c>
      <c r="E43" s="140">
        <f>IF(B43&lt;=$F$15,(E$17*(VLOOKUP($H$2,Лист2!$A:$N,12,0)-(B43-1)*VLOOKUP($H$2,Лист2!$A:$N,13,0))),0)</f>
        <v>0</v>
      </c>
      <c r="F43" s="130">
        <f t="shared" si="2"/>
        <v>4687.313374093078</v>
      </c>
      <c r="G43" s="146">
        <f t="shared" si="3"/>
        <v>9105.0079472215548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46399</v>
      </c>
      <c r="D44" s="129">
        <f t="shared" si="1"/>
        <v>4749.0216661131126</v>
      </c>
      <c r="E44" s="140">
        <f>IF(B44&lt;=$F$15,(E$17*(VLOOKUP($H$2,Лист2!$A:$N,12,0)-(B44-1)*VLOOKUP($H$2,Лист2!$A:$N,13,0))),0)</f>
        <v>0</v>
      </c>
      <c r="F44" s="130">
        <f t="shared" si="2"/>
        <v>4355.9862811084422</v>
      </c>
      <c r="G44" s="146">
        <f t="shared" si="3"/>
        <v>9105.0079472215548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46430</v>
      </c>
      <c r="D45" s="129">
        <f t="shared" si="1"/>
        <v>5105.198291071596</v>
      </c>
      <c r="E45" s="140">
        <f>IF(B45&lt;=$F$15,(E$17*(VLOOKUP($H$2,Лист2!$A:$N,12,0)-(B45-1)*VLOOKUP($H$2,Лист2!$A:$N,13,0))),0)</f>
        <v>0</v>
      </c>
      <c r="F45" s="130">
        <f t="shared" si="2"/>
        <v>3999.8096561499583</v>
      </c>
      <c r="G45" s="146">
        <f t="shared" si="3"/>
        <v>9105.0079472215548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46458</v>
      </c>
      <c r="D46" s="129">
        <f t="shared" si="1"/>
        <v>5488.0881629019659</v>
      </c>
      <c r="E46" s="140">
        <f>IF(B46&lt;=$F$15,(E$17*(VLOOKUP($H$2,Лист2!$A:$N,12,0)-(B46-1)*VLOOKUP($H$2,Лист2!$A:$N,13,0))),0)</f>
        <v>0</v>
      </c>
      <c r="F46" s="130">
        <f t="shared" si="2"/>
        <v>3616.9197843195889</v>
      </c>
      <c r="G46" s="146">
        <f t="shared" si="3"/>
        <v>9105.0079472215548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46489</v>
      </c>
      <c r="D47" s="129">
        <f t="shared" si="1"/>
        <v>5899.694775119614</v>
      </c>
      <c r="E47" s="140">
        <f>IF(B47&lt;=$F$15,(E$17*(VLOOKUP($H$2,Лист2!$A:$N,12,0)-(B47-1)*VLOOKUP($H$2,Лист2!$A:$N,13,0))),0)</f>
        <v>0</v>
      </c>
      <c r="F47" s="130">
        <f t="shared" si="2"/>
        <v>3205.3131721019408</v>
      </c>
      <c r="G47" s="146">
        <f t="shared" si="3"/>
        <v>9105.0079472215548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46519</v>
      </c>
      <c r="D48" s="129">
        <f t="shared" si="1"/>
        <v>6342.1718832535835</v>
      </c>
      <c r="E48" s="140">
        <f>IF(B48&lt;=$F$15,(E$17*(VLOOKUP($H$2,Лист2!$A:$N,12,0)-(B48-1)*VLOOKUP($H$2,Лист2!$A:$N,13,0))),0)</f>
        <v>0</v>
      </c>
      <c r="F48" s="130">
        <f t="shared" si="2"/>
        <v>2762.8360639679704</v>
      </c>
      <c r="G48" s="146">
        <f t="shared" si="3"/>
        <v>9105.0079472215548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46550</v>
      </c>
      <c r="D49" s="129">
        <f t="shared" si="1"/>
        <v>6817.8347744976027</v>
      </c>
      <c r="E49" s="140">
        <f>IF(B49&lt;=$F$15,(E$17*(VLOOKUP($H$2,Лист2!$A:$N,12,0)-(B49-1)*VLOOKUP($H$2,Лист2!$A:$N,13,0))),0)</f>
        <v>0</v>
      </c>
      <c r="F49" s="130">
        <f t="shared" si="2"/>
        <v>2287.1731727239521</v>
      </c>
      <c r="G49" s="146">
        <f t="shared" si="3"/>
        <v>9105.0079472215548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46580</v>
      </c>
      <c r="D50" s="129">
        <f t="shared" si="1"/>
        <v>7329.1723825849231</v>
      </c>
      <c r="E50" s="140">
        <f>IF(B50&lt;=$F$15,(E$17*(VLOOKUP($H$2,Лист2!$A:$N,12,0)-(B50-1)*VLOOKUP($H$2,Лист2!$A:$N,13,0))),0)</f>
        <v>0</v>
      </c>
      <c r="F50" s="130">
        <f t="shared" si="2"/>
        <v>1775.835564636631</v>
      </c>
      <c r="G50" s="146">
        <f t="shared" si="3"/>
        <v>9105.0079472215548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46611</v>
      </c>
      <c r="D51" s="129">
        <f t="shared" si="1"/>
        <v>7878.8603112787932</v>
      </c>
      <c r="E51" s="140">
        <f>IF(B51&lt;=$F$15,(E$17*(VLOOKUP($H$2,Лист2!$A:$N,12,0)-(B51-1)*VLOOKUP($H$2,Лист2!$A:$N,13,0))),0)</f>
        <v>0</v>
      </c>
      <c r="F51" s="130">
        <f t="shared" si="2"/>
        <v>1226.1476359427622</v>
      </c>
      <c r="G51" s="146">
        <f t="shared" si="3"/>
        <v>9105.0079472215548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46642</v>
      </c>
      <c r="D52" s="129">
        <f t="shared" si="1"/>
        <v>8469.7748346247008</v>
      </c>
      <c r="E52" s="140">
        <f>IF(B52&lt;=$F$15,(E$17*(VLOOKUP($H$2,Лист2!$A:$N,12,0)-(B52-1)*VLOOKUP($H$2,Лист2!$A:$N,13,0))),0)</f>
        <v>0</v>
      </c>
      <c r="F52" s="130">
        <f t="shared" si="2"/>
        <v>635.23311259685272</v>
      </c>
      <c r="G52" s="146">
        <f t="shared" si="3"/>
        <v>9105.007947221553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46672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6">
        <f t="shared" si="3"/>
        <v>0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46703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6">
        <f t="shared" si="3"/>
        <v>0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46733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6">
        <f t="shared" si="3"/>
        <v>0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46764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6">
        <f t="shared" si="3"/>
        <v>0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46795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6">
        <f t="shared" si="3"/>
        <v>0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46824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6">
        <f t="shared" si="3"/>
        <v>0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46855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6">
        <f t="shared" si="3"/>
        <v>0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46885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6">
        <f t="shared" si="3"/>
        <v>0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46916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6">
        <f t="shared" si="3"/>
        <v>0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46946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6">
        <f t="shared" si="3"/>
        <v>0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46977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6">
        <f t="shared" si="3"/>
        <v>0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47008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6">
        <f t="shared" si="3"/>
        <v>0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47038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47069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47099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47130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47161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47189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47220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47281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47342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47373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47434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47495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47526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47554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47585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47646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47707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47738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99999.999999999985</v>
      </c>
      <c r="E89" s="133">
        <f>SUM(E29:E88)</f>
        <v>0</v>
      </c>
      <c r="F89" s="133">
        <f>SUM(F29:F88)</f>
        <v>118520.19073331733</v>
      </c>
      <c r="G89" s="143">
        <f>SUM(G29:H88)</f>
        <v>218520.19073331726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1bQrN83baOxiw2Xhtjva55YGrHsq6x/R7WCsgQuNBtdE709pX4clIvG755vJvl6xDVJJBVQ+ER4eVss2SWRQbA==" saltValue="GOb2DJFWuR6iyuJyaI0O0w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$K$13:$K$16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B38" sqref="B38"/>
    </sheetView>
  </sheetViews>
  <sheetFormatPr defaultColWidth="9.140625" defaultRowHeight="12.75" x14ac:dyDescent="0.2"/>
  <cols>
    <col min="1" max="1" width="35.28515625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49</v>
      </c>
      <c r="B4" s="117">
        <v>500000</v>
      </c>
      <c r="C4" s="117">
        <v>60</v>
      </c>
      <c r="D4" s="118">
        <v>0.89</v>
      </c>
      <c r="E4" s="118">
        <v>0</v>
      </c>
      <c r="F4" s="118">
        <v>0</v>
      </c>
      <c r="G4" s="117" t="str">
        <f t="shared" ref="G4" si="0">I$2&amp;" "&amp;B4&amp;" "&amp;H$2</f>
        <v>max. 500000 грн.</v>
      </c>
      <c r="H4" s="117">
        <f t="shared" ref="H4" si="1">B4+B4*E4</f>
        <v>500000</v>
      </c>
      <c r="I4" s="117"/>
      <c r="J4" s="117">
        <v>4</v>
      </c>
      <c r="K4" s="119">
        <f t="shared" ref="K4" si="2">D4/12/(1-1/POWER(1+D4/12,C4))*H4+H4*F4</f>
        <v>37597.205731050773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48</v>
      </c>
      <c r="B5" s="117">
        <v>500000</v>
      </c>
      <c r="C5" s="117">
        <v>36</v>
      </c>
      <c r="D5" s="118">
        <v>0.89</v>
      </c>
      <c r="E5" s="118">
        <v>0</v>
      </c>
      <c r="F5" s="118">
        <v>0</v>
      </c>
      <c r="G5" s="117" t="str">
        <f t="shared" ref="G5" si="3">I$2&amp;" "&amp;B5&amp;" "&amp;H$2</f>
        <v>max. 500000 грн.</v>
      </c>
      <c r="H5" s="117">
        <f t="shared" ref="H5" si="4">B5+B5*E5</f>
        <v>500000</v>
      </c>
      <c r="I5" s="117"/>
      <c r="J5" s="117">
        <v>4</v>
      </c>
      <c r="K5" s="119">
        <f t="shared" ref="K5" si="5">D5/12/(1-1/POWER(1+D5/12,C5))*H5+H5*F5</f>
        <v>40138.08934632958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46</v>
      </c>
      <c r="B6" s="117">
        <v>500000</v>
      </c>
      <c r="C6" s="117">
        <v>24</v>
      </c>
      <c r="D6" s="118">
        <v>0.9</v>
      </c>
      <c r="E6" s="118">
        <v>0</v>
      </c>
      <c r="F6" s="118">
        <v>0</v>
      </c>
      <c r="G6" s="117" t="str">
        <f t="shared" ref="G6" si="6">I$2&amp;" "&amp;B6&amp;" "&amp;H$2</f>
        <v>max. 500000 грн.</v>
      </c>
      <c r="H6" s="117">
        <f t="shared" ref="H6" si="7">B6+B6*E6</f>
        <v>500000</v>
      </c>
      <c r="I6" s="117"/>
      <c r="J6" s="117">
        <v>4</v>
      </c>
      <c r="K6" s="119">
        <f t="shared" ref="K6" si="8">D6/12/(1-1/POWER(1+D6/12,C6))*H6+H6*F6</f>
        <v>45525.039736107785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47</v>
      </c>
      <c r="B7" s="117">
        <v>500000</v>
      </c>
      <c r="C7" s="117">
        <v>12</v>
      </c>
      <c r="D7" s="118">
        <v>0.99</v>
      </c>
      <c r="E7" s="118">
        <v>0</v>
      </c>
      <c r="F7" s="118">
        <v>0</v>
      </c>
      <c r="G7" s="117" t="str">
        <f t="shared" ref="G7" si="9">I$2&amp;" "&amp;B7&amp;" "&amp;H$2</f>
        <v>max. 500000 грн.</v>
      </c>
      <c r="H7" s="117">
        <f t="shared" ref="H7" si="10">B7+B7*E7</f>
        <v>500000</v>
      </c>
      <c r="I7" s="117"/>
      <c r="J7" s="117">
        <v>6</v>
      </c>
      <c r="K7" s="119">
        <f t="shared" ref="K7" si="11">D7/12/(1-1/POWER(1+D7/12,C7))*H7+H7*F7</f>
        <v>67209.449439044547</v>
      </c>
      <c r="L7" s="120">
        <v>0</v>
      </c>
      <c r="M7" s="121">
        <v>0</v>
      </c>
      <c r="N7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Мобільний_для лідогенераторів</vt:lpstr>
      <vt:lpstr>Лист2</vt:lpstr>
      <vt:lpstr>Назви</vt:lpstr>
      <vt:lpstr>'Мобільний_для лідогенераторів'!Область_друку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2025-09-12T13:03:39Z</dcterms:modified>
</cp:coreProperties>
</file>